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94" activeTab="0"/>
  </bookViews>
  <sheets>
    <sheet name="програма" sheetId="1" r:id="rId1"/>
  </sheets>
  <externalReferences>
    <externalReference r:id="rId4"/>
  </externalReferences>
  <definedNames>
    <definedName name="_xlnm.Print_Titles" localSheetId="0">'програма'!$11:$14</definedName>
  </definedNames>
  <calcPr fullCalcOnLoad="1"/>
</workbook>
</file>

<file path=xl/sharedStrings.xml><?xml version="1.0" encoding="utf-8"?>
<sst xmlns="http://schemas.openxmlformats.org/spreadsheetml/2006/main" count="261" uniqueCount="133">
  <si>
    <t>Міський бюджет</t>
  </si>
  <si>
    <t>УОЗ  ЖМР</t>
  </si>
  <si>
    <t>Державний бюджет</t>
  </si>
  <si>
    <t>УОЗ ЖМР, ДБФ ЖМР, ЗОЗ</t>
  </si>
  <si>
    <t>УОЗ ЖМР,ДБФ ЖМР,ЗОЗ</t>
  </si>
  <si>
    <t>УОЗ ЖМР, ДБФ ЖМР ЗОЗ</t>
  </si>
  <si>
    <t>УКБ ЖМР, ДБФ ЖМР, УОЗ ЖМР</t>
  </si>
  <si>
    <t xml:space="preserve">УОЗ ЖМР, ДБФ ЖМР, ЗОЗ </t>
  </si>
  <si>
    <t>Термін виконання</t>
  </si>
  <si>
    <t>Виконавці</t>
  </si>
  <si>
    <t>Джерела фінансування</t>
  </si>
  <si>
    <t>№ з/п</t>
  </si>
  <si>
    <t>2018-2020</t>
  </si>
  <si>
    <t>2018-2019</t>
  </si>
  <si>
    <t>розраховується</t>
  </si>
  <si>
    <t>Міський бюджет (орієнтовно)</t>
  </si>
  <si>
    <t>Державний бюджет (орієнтовно)</t>
  </si>
  <si>
    <t>Відокремити первинний рівень надання медичної допомоги.</t>
  </si>
  <si>
    <t>Забезпечити гідний  нагляд за інкурабельними пацієнтами в термінальній стадії хвороби.</t>
  </si>
  <si>
    <t>Покращити матеріально-технічну базу міських закладів охорони здоров’я</t>
  </si>
  <si>
    <t>Забезпечити доступність споруд для маломобільних груп населення</t>
  </si>
  <si>
    <t>«Реалізувати проект   «Розвиток медичних послуг з підтримки материнства та дитинства у м. Житомирі»</t>
  </si>
  <si>
    <t>«Реалізувати проекти:  «Малоінвазивна хірургія», «Протидія поширенню онкологічних захворювань»»</t>
  </si>
  <si>
    <t>УКБ ЖМР, ДБФ ЖМР УОЗ ЖМР</t>
  </si>
  <si>
    <t>ВСЬОГО</t>
  </si>
  <si>
    <t>Сприяти впровадженню концепції розвитку системи громадського здоров'я, забезпечити зростання рівня гігієнічної освідченості населення, ощадливого ставлення до свого здоров’я</t>
  </si>
  <si>
    <t>Забезпечити виконання закладами охорони здоров’я  функцій із надання населенню медичної допомоги</t>
  </si>
  <si>
    <t>міський бюджет</t>
  </si>
  <si>
    <t>Забезпечити дотримання належних санітарно-гігієнічних вимог у закладах охорони здоров’я</t>
  </si>
  <si>
    <t xml:space="preserve">Впровадити сучасні технології організації медичного  та іншого документообігу, лікувально-діагностичного процесу тощо </t>
  </si>
  <si>
    <t xml:space="preserve">Підвищити престижність та мотивацію медичних працівників </t>
  </si>
  <si>
    <t>Припинити діяльність комунальних підприємств відповідно до рішень Житомирської міської ради</t>
  </si>
  <si>
    <t>2.1. Забезпечення реципієнтів органів імунодепресантами.</t>
  </si>
  <si>
    <t>2.5. Відшкодування вартості лікарських засобів для лікування окремих захворювань</t>
  </si>
  <si>
    <t>2.6. Цільові видатки на лікування хворих на цукровий та нецукровий діабет</t>
  </si>
  <si>
    <t>Міський бюджет, Державний бюджет</t>
  </si>
  <si>
    <t>2.2. Забезпечення дітей  (віком від 0 до 3 років) хворих на фенілкетонурію спеціальними продуктами дієтичного харчування</t>
  </si>
  <si>
    <t>5.1.Створення центрів первинної медико-санітарної допомоги (ПМСД).</t>
  </si>
  <si>
    <t>6.1.Закупівля програмних продуктів, комп’ютерної техніки, тощо.</t>
  </si>
  <si>
    <t>7.1.Реконструкція приміщень під Хоспіс  по пров. Енергетичний,3 в м. Житомирі, у т.ч. виготовлення ПКД</t>
  </si>
  <si>
    <t>8.1.Забезпечення муніципальним житлом лікарів закладів охорони здоров’я міста Житомира віком до 35 років, які не мають власного житла (сімейних лікарів, рентгенологів тощо)</t>
  </si>
  <si>
    <t>8.2. Організація та проведення заходів зі святкування дня медичного працівника та відзначення кращих співробітників закладів охорони здоров’я міста</t>
  </si>
  <si>
    <t xml:space="preserve">9.1. «Реконструкція частини  приміщень КУ «Житомирська міська стоматологічна поліклініка № 2» під амбулаторію сімейного лікаря за адресою: м. Житомир, вул. Покровська, 159» </t>
  </si>
  <si>
    <t>9.3. Капітальний ремонт приміщень операційного блоку хірургічного корпусу  КУ ЦМЛ №2 за адресою: вул. Р.Шухевича,2а в м. Житомирі</t>
  </si>
  <si>
    <t>9.4 «Реконструкція будівлі КУ ЦМЛ №1 по вул. Бердичівська,70, м. Житомир»</t>
  </si>
  <si>
    <t>9.5. Субвенція обласному бюджету на співфінансування об’єкту "Капітальний ремонт приміщень в комунальній установі "Житомирське обласне стоматологічне медичне об’єднання" Житомирської обласної ради для розміщення філії відділення гемодіалізу КУ "Обласна клінічна лікарня ім. О.Ф. Гербачевського" Житомирської обласної ради за адресою: м. Житомир, вул. Грушевського,33-А</t>
  </si>
  <si>
    <t>9.6. Реконструкція санітарно-технічних мереж інфекційного відділення КУ ЦМЛ № 1за адресою: м. Житомир, вул.В.Бердичівська,70</t>
  </si>
  <si>
    <t>9.7. Реконструкція внутрішніх приміщень інфекційного відділення КУ ЦМЛ№1 за адресою: м. Житомир, вул.В.Бердичівська,70</t>
  </si>
  <si>
    <t>11.1. Придбання медичного обладнання тощо для закладів охорони здоровя м. Житомира на умовах співфінансування з міського бюджету у розмірі не менше 3%</t>
  </si>
  <si>
    <t xml:space="preserve">2.4. Забезпечення пільгової категорії населення послугами з протезування зубів за винятком протезування з дорогоцінних металів та прирівнених до них по вартості технологій  </t>
  </si>
  <si>
    <t>УОЗ ЖМР, ДБФ ЖМР,ЗОЗ</t>
  </si>
  <si>
    <t>9.2. «Реконструкція частини  приміщень за адресою: вул. Дмитра Донцова,3 в м. Житомирі  під амбулаторію сімейного лікаря (в т.ч. виготовлення ПКД)</t>
  </si>
  <si>
    <t>9.10. Капітальний ремонт з утепленням фасадів дитячої поліклініки №1 КУ ЦДМЛ по вул. С.Ріхгера. 23 в м.Житомирі</t>
  </si>
  <si>
    <t>9.11. Капітальний ремонт асфальтного покриття території стаціонару КУ ЦДМЛ по вул. Шевченка,2 в м. Житомирі</t>
  </si>
  <si>
    <t>3.1.Участь у реалізації проектів системи громадського здоров'я, в тому числі:  проведення тренінгів для медичного персоналу, анкетувань, організація незалежного аудиту, моніторингових візитів, проведення інформаційно-медійних кампаній тощо</t>
  </si>
  <si>
    <t>12.1. Придбання медичного обладнання тощо (на умовах співфінансування з міського бюджету у розмірі не менше 3%)</t>
  </si>
  <si>
    <t>13.1.Придбання сучасного  обладнання для виявлення онкологічних захворювань на ранніх стадіях  та оперативного лікування передпухлинних станів тощо (на умовах співфінансування з міського бюджету у розмірі не менше 3%)</t>
  </si>
  <si>
    <t>9.13 Реконструкція мережі зовнішнього освітлення внутрішньо-дворової території стаціонару КУ ЦДМЛ за адресою м. Житомир, вул. Шевченка, 2.</t>
  </si>
  <si>
    <t>Державний бюджет Міський бюджет</t>
  </si>
  <si>
    <t xml:space="preserve">Всього </t>
  </si>
  <si>
    <t xml:space="preserve">1.1.Забезпечення приймальних відділень та структурних підрозділів комунальних закладів охорони здоров’я, які надають невідкладну медичну допомогу,  витратними матеріалами ( дезінфікуючими засобами, лікарськими засобами, витратними матеріалами та малоцінним інвентарем)тощо  </t>
  </si>
  <si>
    <t>Міський бюджет, державний бюджет</t>
  </si>
  <si>
    <t>1.3 Забезпечення надання насенню вторинної (спеціалізованої) медичної допомоги</t>
  </si>
  <si>
    <t>забезпечення оплати праці працівників міських закладів охорони здоров'я</t>
  </si>
  <si>
    <t xml:space="preserve">в т.ч. </t>
  </si>
  <si>
    <t xml:space="preserve"> забезпечення  закладів охорони здоров’я видатками для стабільного функціонування (у тому числі: предмети, матеріали, обладнання та інвентар/м’який інвентар, продукти харчування,  лікарські засоби,  вироби медичного призначення, видатки на відрядження, оплату послуг (крім комунальних) тощо)</t>
  </si>
  <si>
    <t>1.4. Забезпечення оплати комунальних послуг та енергоносіїв міських закладів охорони здоров'я</t>
  </si>
  <si>
    <t>1.5. Забезпечення міжтарифних співвідношень у заробітній платі працівників закладів охорони здоров’я</t>
  </si>
  <si>
    <t>ДБФ ЖМР УОЗ ЖМР</t>
  </si>
  <si>
    <t>1.2. Забезпечення надання населенню первинної медико-санітарної допомоги</t>
  </si>
  <si>
    <t xml:space="preserve"> Міський бюджет</t>
  </si>
  <si>
    <t>Провести капітальні ремонти, реконструкції будівель та приміщень закладів охорони здоров’я, всього, в т.ч.</t>
  </si>
  <si>
    <t xml:space="preserve">9.14. Реконструкція приміщення КУ ЦМЛ № 2  під амбулаторію сімейного лікаря за адресою: м. Житомир,  вул. Старочуднівська 12/77 </t>
  </si>
  <si>
    <t>9.15. Субвенція обласному бюджету на співфінансування ангіографічного обладнання</t>
  </si>
  <si>
    <t>Завдання</t>
  </si>
  <si>
    <t>Зміст заходів</t>
  </si>
  <si>
    <t>9.8. Реконструкція приміщень під розташування приймально-діагностичного відділення ЦМЛ  № 1 по вул.В.Бердичівська, 70 в м. Житомирі</t>
  </si>
  <si>
    <t>9.9. Реконструкція травмо- урологічного корпусу КУ Центральна міська лікарня №1  м.Житомир за адресою: вул.В.Бердчівська,70</t>
  </si>
  <si>
    <t>9.12.  Капітальний ремонт неврологічного відділення КУ ЦМЛ №1 м. Житомира, за адресою: вул. В.Бердичівська, 70 (в т.ч. виготовлення ПКД)</t>
  </si>
  <si>
    <t>1.6. Дооснащення закладів охорони здоров’я необхідними засобами та інвента-рем в рамках реалізації всеукраїнського проекту "Чиста лікарня безпечна для пацієнта"</t>
  </si>
  <si>
    <t>1.7. Забезпечення потреб діяльності закладів охорони здоров’я м. Житомира за рахунок депутатських коштів перед-бачених для потреб виборчих округів</t>
  </si>
  <si>
    <t>2.3. Забезпечення закладів охорони здоров’я та пацієнтів лікарськими засо-бами, імунобіологічними препаратами, тощо у разі відсутності централізованих поставок за державними програмами; безоплатне та пільгове забезпечення лікарськими засобами за рецептами ліка-рів у разі амбулаторного лікування окремих груп населення; забезпечення інвалідів, дітей інвалідів технічними та іншими засобами тощо, забезпечення  лікарськими засобами пацієнтів - інвалідів І категорії з числа учасників ліквідації наслідків аварії на Чорнобильській АЕС при лікуванні у спеціалізованих палатах КУ ЦМЛ № 1 м. Житомира.</t>
  </si>
  <si>
    <t>ДБФ ЖМР, УОЗ ЖМР ЗОЗ</t>
  </si>
  <si>
    <t>ДБФ ЖМР, УОЗ ЖМР, ЗОЗ</t>
  </si>
  <si>
    <t>4.1. Видатки на забезпечення процесу припинення та реорганізації комунальних підприємств</t>
  </si>
  <si>
    <t>«Попередити можливі смертельні випадки осіб, що зазнали укусів, подряпин, ослизнення хворими або підозрюваними щодо захворювання на сказ тварин»</t>
  </si>
  <si>
    <t>14.1 Проведення лікувально-профілактичної імунізації осіб що зазнали укусів, подряпин, ослизнення хворими або підозрюваними щодо захворювання на сказ тварин. Препарати мають використовуватися тільки для забезпечення потреб мешканців м. Житомира.</t>
  </si>
  <si>
    <t>Міський бюджет, обласний бюджет</t>
  </si>
  <si>
    <t>2.7. Реабілітація учасників АТО</t>
  </si>
  <si>
    <t>Забезпечити окремі пільгові категорії громадян життєво необхідними медикаментами та послугами, тощо</t>
  </si>
  <si>
    <t>10.1. «Капітальний ремонт ганку з пандусом дитячої поліклініки №1 КУ ЦДМЛ по вул. Святослава Ріхтера,23 в м. Житомирі»  (в т.ч. виготовлення ПКД)</t>
  </si>
  <si>
    <t xml:space="preserve"> Покращити теплотехнічні характеристики будівель закладів охорони здоров'я шляхом реалізації проекту "Підвищення енергоефективності об'єктів бюджетної сфери міста Житомира" (НЕФКО, СЕКО)</t>
  </si>
  <si>
    <t>15.1. Здійснення заходів з енергозбереження по проекту "Підвищення енергоефективності об’єктів бюджетної сфери міста" (в т.ч. співфінансування на технічний та авторський нагляд по проектах СЕКО, НЕФКО, що фінансуються за рахунок гранту)</t>
  </si>
  <si>
    <t>9.17«Реконструкція покрівлі інфекційного відділення КУ ЦМЛ №1 по вул. В.Бердичівській,70 в м. Житомирі»</t>
  </si>
  <si>
    <t xml:space="preserve">11.2. «Придбання медичного обладнання, проведення модернізації, дооснащення, ремонту тощо» </t>
  </si>
  <si>
    <t>Впровадження заходів з контролю за використанням енергоносіїв.</t>
  </si>
  <si>
    <t xml:space="preserve"> 16.1. «Придбання та встановлення приладів обліку тепла, електроенергії та води, засобів дистанційної передачі даних обліку тощо» (майдан Визволення,1, вул. Чуднівська, 102)</t>
  </si>
  <si>
    <t>9.16 «Ремонт асфальтного покриття та проведення робіт з благоустрою територій міських комунальних закладів охорони здоров’я»                                                                                                                                             (КУ ЦМЛ №1 - 199,0 тис. грн. КУ ЦМЛ №2 -199,0 тис. грн.)</t>
  </si>
  <si>
    <t>Орієнтовний обсяг фінансування 2018 рік</t>
  </si>
  <si>
    <t>Річний обсяг фінансування, тис. грн.</t>
  </si>
  <si>
    <t>Фактичн профінансовано у звітному періоді</t>
  </si>
  <si>
    <t>Відсоток виконання заходу,%</t>
  </si>
  <si>
    <t>Інформація про виконання, або причини невиконання заходу</t>
  </si>
  <si>
    <t>Кошти виділено згідно рішення сесії міської ради  від 26.06.2018 року</t>
  </si>
  <si>
    <t>Відповідальним виконавцем заходу є управління капітального будівницва міської ради</t>
  </si>
  <si>
    <t>Виконання заходу триває. Сума розрахована на рік.</t>
  </si>
  <si>
    <t>Кошти на виконня даного заходу у бюджеті не передбачені</t>
  </si>
  <si>
    <t>Захід виконано в повному обсязі</t>
  </si>
  <si>
    <t>Виконання заходу триває.</t>
  </si>
  <si>
    <t>Захід виконано в повному обсязі.</t>
  </si>
  <si>
    <t>Виконання заходу триває. Розпочато підготовчі роботи.</t>
  </si>
  <si>
    <t>Очікується надходження коштів з державного бюджету.</t>
  </si>
  <si>
    <t>Фінансування на виконання даного заходу не виділялось.</t>
  </si>
  <si>
    <t>Захід вииконано в повному обсязі.</t>
  </si>
  <si>
    <t>Головний спеціаліст з економічних питань управління охорони здоров’я ЖМР</t>
  </si>
  <si>
    <t>О.О. Кравченко</t>
  </si>
  <si>
    <t>Кравченко О.О.</t>
  </si>
  <si>
    <t>Звіт про результати виконання Міської цільової програми розвитку охорони здоров’я на 2018-2020 роки</t>
  </si>
  <si>
    <t>Дата і номер рішення міської ради</t>
  </si>
  <si>
    <t>18.12.2017 № 873</t>
  </si>
  <si>
    <t>Відповідальний виконавець програми</t>
  </si>
  <si>
    <t xml:space="preserve">Управління охорони здоров’я Житомирської міської ради, комунальні заклади охорони здоров’я </t>
  </si>
  <si>
    <t>Термін реалізації Програми</t>
  </si>
  <si>
    <t>2018-2020 роки</t>
  </si>
  <si>
    <t>1. Виконання заходів Програми</t>
  </si>
  <si>
    <t>за І півріччя 2018 року</t>
  </si>
  <si>
    <t>Хворі отримюють препарати, які надійшли за попередні роки згідно централізовах поставок МОЗ, у випадку відсутності окремих ліків або недостатньої кількості, проводиться відпуск по пільгових рецептах</t>
  </si>
  <si>
    <t>Забезпечення продуктами дієтичного харчування  препаратів проводиться за рахунок залишків, які були станом на 01.01.18 та частково відновленого централізованого постачання</t>
  </si>
  <si>
    <t>Фінансування проводиться відповідно до реєстрів відпущених рецептів. (Сума розрахована на рік)</t>
  </si>
  <si>
    <t>Виконання заходу триває. Надання послуг розпочато з певним запізненням у зв'язку з реорганізацією стоматологічної служби. Сума розрахована на рік.</t>
  </si>
  <si>
    <t>Виконання заходу триває. На початку року відпуск ліків був затриманий з причини відсутності реєстру лікарських засобів, вартість яких підлягає відшкодуванню. Сума розрахована на рік.</t>
  </si>
  <si>
    <t>Виконання заходу триває. Використовувались залишки інсулінів, що надходили з обласної бази спецмедпостачання .Сума розрахована на рік.</t>
  </si>
  <si>
    <t>Виконання заходу триває проводяться процесуальні дії.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</si>
</sst>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#,##0.000"/>
    <numFmt numFmtId="213" formatCode="#,##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-* #,##0\ _г_р_н_._-;\-* #,##0\ _г_р_н_._-;_-* &quot;-&quot;??\ _г_р_н_._-;_-@_-"/>
    <numFmt numFmtId="219" formatCode="_-* #,##0.0\ _г_р_н_._-;\-* #,##0.0\ _г_р_н_._-;_-* &quot;-&quot;??\ _г_р_н_._-;_-@_-"/>
    <numFmt numFmtId="220" formatCode="0.0"/>
    <numFmt numFmtId="221" formatCode="0.000"/>
    <numFmt numFmtId="222" formatCode="#,##0_ ;\-#,##0\ "/>
  </numFmts>
  <fonts count="63">
    <font>
      <sz val="10"/>
      <name val="Arial"/>
      <family val="0"/>
    </font>
    <font>
      <sz val="11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9.5"/>
      <name val="Times New Roman"/>
      <family val="1"/>
    </font>
    <font>
      <b/>
      <sz val="11.5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21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213" fontId="4" fillId="0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top" wrapText="1"/>
    </xf>
    <xf numFmtId="213" fontId="4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/>
    </xf>
    <xf numFmtId="213" fontId="1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212" fontId="4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4" fillId="0" borderId="0" xfId="0" applyFont="1" applyFill="1" applyAlignment="1">
      <alignment/>
    </xf>
    <xf numFmtId="0" fontId="7" fillId="0" borderId="16" xfId="0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/>
    </xf>
    <xf numFmtId="4" fontId="1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13" fillId="0" borderId="16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212" fontId="9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" fontId="13" fillId="0" borderId="11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left" vertical="top" wrapText="1"/>
    </xf>
    <xf numFmtId="0" fontId="61" fillId="0" borderId="12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8;&#1056;&#1048;&#1053;&#1040;\Excheng\Exchange\&#1047;&#1072;&#1093;&#1086;&#1076;&#1080;%202018\&#1047;&#1072;&#1093;&#1086;&#1076;&#1080;%202018%2001.07.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ходи в розрізі установ"/>
      <sheetName val="ЦМЛ№1"/>
      <sheetName val="ЦМЛ №2"/>
      <sheetName val="ЦДМЛ"/>
      <sheetName val="СП№1"/>
      <sheetName val="СП№2"/>
      <sheetName val="ДСП"/>
      <sheetName val="МЦЗ"/>
    </sheetNames>
    <sheetDataSet>
      <sheetData sheetId="1">
        <row r="8">
          <cell r="M8">
            <v>816.5</v>
          </cell>
        </row>
      </sheetData>
      <sheetData sheetId="2">
        <row r="7">
          <cell r="M7">
            <v>419.65</v>
          </cell>
        </row>
      </sheetData>
      <sheetData sheetId="3">
        <row r="7">
          <cell r="M7">
            <v>992.93</v>
          </cell>
        </row>
      </sheetData>
      <sheetData sheetId="4">
        <row r="7">
          <cell r="M7">
            <v>101.8</v>
          </cell>
        </row>
      </sheetData>
      <sheetData sheetId="5">
        <row r="7">
          <cell r="M7">
            <v>20.949</v>
          </cell>
        </row>
      </sheetData>
      <sheetData sheetId="6">
        <row r="7">
          <cell r="M7">
            <v>20.435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1"/>
  <sheetViews>
    <sheetView tabSelected="1" view="pageLayout" zoomScale="75" zoomScaleNormal="80" zoomScalePageLayoutView="75" workbookViewId="0" topLeftCell="A1">
      <selection activeCell="D10" sqref="D10:G10"/>
    </sheetView>
  </sheetViews>
  <sheetFormatPr defaultColWidth="9.140625" defaultRowHeight="12.75"/>
  <cols>
    <col min="1" max="1" width="4.7109375" style="15" customWidth="1"/>
    <col min="2" max="2" width="24.140625" style="21" customWidth="1"/>
    <col min="3" max="3" width="47.140625" style="21" customWidth="1"/>
    <col min="4" max="4" width="6.7109375" style="9" customWidth="1"/>
    <col min="5" max="5" width="13.00390625" style="83" customWidth="1"/>
    <col min="6" max="6" width="12.140625" style="81" customWidth="1"/>
    <col min="7" max="7" width="12.140625" style="10" customWidth="1"/>
    <col min="8" max="8" width="11.8515625" style="10" hidden="1" customWidth="1"/>
    <col min="9" max="9" width="13.7109375" style="10" customWidth="1"/>
    <col min="10" max="10" width="15.28125" style="10" customWidth="1"/>
    <col min="11" max="11" width="11.00390625" style="10" customWidth="1"/>
    <col min="12" max="12" width="27.8515625" style="76" customWidth="1"/>
    <col min="13" max="13" width="12.140625" style="8" hidden="1" customWidth="1"/>
    <col min="14" max="14" width="19.140625" style="8" hidden="1" customWidth="1"/>
    <col min="15" max="15" width="10.140625" style="8" hidden="1" customWidth="1"/>
    <col min="16" max="40" width="0" style="8" hidden="1" customWidth="1"/>
    <col min="41" max="16384" width="9.140625" style="8" customWidth="1"/>
  </cols>
  <sheetData>
    <row r="1" spans="2:40" ht="23.25">
      <c r="B1" s="169" t="s">
        <v>117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</row>
    <row r="2" spans="2:40" ht="20.25">
      <c r="B2" s="170" t="s">
        <v>125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</row>
    <row r="3" spans="2:40" ht="20.25">
      <c r="B3" s="96"/>
      <c r="C3" s="96"/>
      <c r="D3" s="96"/>
      <c r="E3" s="96"/>
      <c r="F3" s="96"/>
      <c r="G3" s="96"/>
      <c r="H3" s="96"/>
      <c r="I3" s="96"/>
      <c r="J3" s="96"/>
      <c r="K3" s="96"/>
      <c r="L3" s="8"/>
      <c r="AL3" s="10"/>
      <c r="AM3" s="10"/>
      <c r="AN3" s="9"/>
    </row>
    <row r="4" spans="2:40" ht="20.25">
      <c r="B4" s="171" t="s">
        <v>118</v>
      </c>
      <c r="C4" s="171"/>
      <c r="D4" s="172" t="s">
        <v>119</v>
      </c>
      <c r="E4" s="172"/>
      <c r="F4" s="172"/>
      <c r="G4" s="172"/>
      <c r="H4" s="96"/>
      <c r="I4" s="96"/>
      <c r="J4" s="96"/>
      <c r="K4" s="96"/>
      <c r="L4" s="8"/>
      <c r="AL4" s="10"/>
      <c r="AM4" s="10"/>
      <c r="AN4" s="9"/>
    </row>
    <row r="5" spans="2:40" ht="20.25">
      <c r="B5" s="112"/>
      <c r="C5" s="112"/>
      <c r="D5" s="173"/>
      <c r="E5" s="173"/>
      <c r="F5" s="173"/>
      <c r="G5" s="173"/>
      <c r="H5" s="96"/>
      <c r="I5" s="96"/>
      <c r="J5" s="96"/>
      <c r="K5" s="96"/>
      <c r="L5" s="8"/>
      <c r="AL5" s="10"/>
      <c r="AM5" s="10"/>
      <c r="AN5" s="9"/>
    </row>
    <row r="6" spans="2:40" ht="18.75">
      <c r="B6" s="112" t="s">
        <v>120</v>
      </c>
      <c r="C6" s="112"/>
      <c r="D6" s="113" t="s">
        <v>121</v>
      </c>
      <c r="E6" s="113"/>
      <c r="F6" s="113"/>
      <c r="G6" s="113"/>
      <c r="H6" s="113"/>
      <c r="I6" s="113"/>
      <c r="J6" s="113"/>
      <c r="K6" s="113"/>
      <c r="L6" s="8"/>
      <c r="AL6" s="10"/>
      <c r="AM6" s="10"/>
      <c r="AN6" s="9"/>
    </row>
    <row r="7" spans="2:40" ht="20.25">
      <c r="B7" s="112"/>
      <c r="C7" s="112"/>
      <c r="D7" s="173"/>
      <c r="E7" s="173"/>
      <c r="F7" s="173"/>
      <c r="G7" s="173"/>
      <c r="H7" s="96"/>
      <c r="I7" s="96"/>
      <c r="J7" s="96"/>
      <c r="K7" s="96"/>
      <c r="L7" s="8"/>
      <c r="AL7" s="10"/>
      <c r="AM7" s="10"/>
      <c r="AN7" s="9"/>
    </row>
    <row r="8" spans="2:40" ht="20.25">
      <c r="B8" s="171" t="s">
        <v>122</v>
      </c>
      <c r="C8" s="171"/>
      <c r="D8" s="172" t="s">
        <v>123</v>
      </c>
      <c r="E8" s="172"/>
      <c r="F8" s="172"/>
      <c r="G8" s="172"/>
      <c r="H8" s="96"/>
      <c r="I8" s="96"/>
      <c r="J8" s="96"/>
      <c r="K8" s="96"/>
      <c r="L8" s="8"/>
      <c r="AL8" s="10"/>
      <c r="AM8" s="10"/>
      <c r="AN8" s="9"/>
    </row>
    <row r="9" spans="2:40" ht="15" customHeight="1">
      <c r="B9" s="114"/>
      <c r="C9" s="114"/>
      <c r="D9" s="173"/>
      <c r="E9" s="173"/>
      <c r="F9" s="173"/>
      <c r="G9" s="173"/>
      <c r="H9" s="96"/>
      <c r="I9" s="96"/>
      <c r="J9" s="96"/>
      <c r="K9" s="96"/>
      <c r="L9" s="8"/>
      <c r="AL9" s="10"/>
      <c r="AM9" s="10"/>
      <c r="AN9" s="9"/>
    </row>
    <row r="10" spans="1:40" ht="19.5" customHeight="1">
      <c r="A10" s="46"/>
      <c r="B10" s="12" t="s">
        <v>124</v>
      </c>
      <c r="C10" s="76"/>
      <c r="D10" s="173"/>
      <c r="E10" s="173"/>
      <c r="F10" s="173"/>
      <c r="G10" s="173"/>
      <c r="H10" s="111"/>
      <c r="I10" s="111"/>
      <c r="J10" s="111"/>
      <c r="K10" s="115"/>
      <c r="L10" s="8"/>
      <c r="AL10" s="10"/>
      <c r="AM10" s="10"/>
      <c r="AN10" s="9"/>
    </row>
    <row r="11" spans="1:12" ht="28.5" customHeight="1">
      <c r="A11" s="118" t="s">
        <v>11</v>
      </c>
      <c r="B11" s="144" t="s">
        <v>74</v>
      </c>
      <c r="C11" s="144" t="s">
        <v>75</v>
      </c>
      <c r="D11" s="119" t="s">
        <v>8</v>
      </c>
      <c r="E11" s="150" t="s">
        <v>9</v>
      </c>
      <c r="F11" s="150" t="s">
        <v>10</v>
      </c>
      <c r="G11" s="159" t="s">
        <v>98</v>
      </c>
      <c r="H11" s="160"/>
      <c r="I11" s="127" t="s">
        <v>99</v>
      </c>
      <c r="J11" s="127" t="s">
        <v>100</v>
      </c>
      <c r="K11" s="127" t="s">
        <v>101</v>
      </c>
      <c r="L11" s="121" t="s">
        <v>102</v>
      </c>
    </row>
    <row r="12" spans="1:12" ht="15.75" customHeight="1">
      <c r="A12" s="118"/>
      <c r="B12" s="144"/>
      <c r="C12" s="144"/>
      <c r="D12" s="119"/>
      <c r="E12" s="150"/>
      <c r="F12" s="150"/>
      <c r="G12" s="161"/>
      <c r="H12" s="162"/>
      <c r="I12" s="128"/>
      <c r="J12" s="128"/>
      <c r="K12" s="128"/>
      <c r="L12" s="122"/>
    </row>
    <row r="13" spans="1:12" ht="30.75" customHeight="1">
      <c r="A13" s="118"/>
      <c r="B13" s="144"/>
      <c r="C13" s="144"/>
      <c r="D13" s="119"/>
      <c r="E13" s="150"/>
      <c r="F13" s="150"/>
      <c r="G13" s="163"/>
      <c r="H13" s="164"/>
      <c r="I13" s="129"/>
      <c r="J13" s="129"/>
      <c r="K13" s="129"/>
      <c r="L13" s="123"/>
    </row>
    <row r="14" spans="1:12" s="7" customFormat="1" ht="15.75">
      <c r="A14" s="32">
        <v>1</v>
      </c>
      <c r="B14" s="36">
        <f aca="true" t="shared" si="0" ref="B14:H14">A14+1</f>
        <v>2</v>
      </c>
      <c r="C14" s="17">
        <f t="shared" si="0"/>
        <v>3</v>
      </c>
      <c r="D14" s="3">
        <f t="shared" si="0"/>
        <v>4</v>
      </c>
      <c r="E14" s="79">
        <f t="shared" si="0"/>
        <v>5</v>
      </c>
      <c r="F14" s="79">
        <f t="shared" si="0"/>
        <v>6</v>
      </c>
      <c r="G14" s="3">
        <f t="shared" si="0"/>
        <v>7</v>
      </c>
      <c r="H14" s="3">
        <f t="shared" si="0"/>
        <v>8</v>
      </c>
      <c r="I14" s="116">
        <v>8</v>
      </c>
      <c r="J14" s="116">
        <f>I14+1</f>
        <v>9</v>
      </c>
      <c r="K14" s="116">
        <f>J14+1</f>
        <v>10</v>
      </c>
      <c r="L14" s="99"/>
    </row>
    <row r="15" spans="1:12" ht="114" customHeight="1">
      <c r="A15" s="58">
        <v>1</v>
      </c>
      <c r="B15" s="33" t="s">
        <v>26</v>
      </c>
      <c r="C15" s="31" t="s">
        <v>60</v>
      </c>
      <c r="D15" s="2" t="s">
        <v>12</v>
      </c>
      <c r="E15" s="27" t="s">
        <v>5</v>
      </c>
      <c r="F15" s="67" t="s">
        <v>0</v>
      </c>
      <c r="G15" s="1">
        <f>1293.9+7776.2+400-800</f>
        <v>8670.1</v>
      </c>
      <c r="H15" s="5">
        <f>G15</f>
        <v>8670.1</v>
      </c>
      <c r="I15" s="102">
        <f>2799.2+2834.7+2430.5+300+100+205.7</f>
        <v>8670.1</v>
      </c>
      <c r="J15" s="25">
        <f>'[1]ЦМЛ№1'!$M$8+'[1]ЦМЛ №2'!$M$7+'[1]ЦДМЛ'!$M$7+'[1]СП№1'!$M$7+'[1]СП№2'!$M$7+'[1]ДСП'!$M$7</f>
        <v>2372.264</v>
      </c>
      <c r="K15" s="25">
        <f>J15*100/I15</f>
        <v>27.36143758434159</v>
      </c>
      <c r="L15" s="53" t="s">
        <v>105</v>
      </c>
    </row>
    <row r="16" spans="1:12" ht="45" customHeight="1">
      <c r="A16" s="57"/>
      <c r="B16" s="34"/>
      <c r="C16" s="56" t="s">
        <v>69</v>
      </c>
      <c r="D16" s="68" t="s">
        <v>12</v>
      </c>
      <c r="E16" s="26" t="s">
        <v>5</v>
      </c>
      <c r="F16" s="70" t="s">
        <v>2</v>
      </c>
      <c r="G16" s="22">
        <v>64181.1</v>
      </c>
      <c r="H16" s="4">
        <v>35214.4</v>
      </c>
      <c r="I16" s="102">
        <f>9795.4+11791.61+11763.68+1863.74</f>
        <v>35214.43</v>
      </c>
      <c r="J16" s="25">
        <f>8696.953+10688.692+10727.32+999.23</f>
        <v>31112.194999999996</v>
      </c>
      <c r="K16" s="25">
        <f>J16*100/I16</f>
        <v>88.35069884703513</v>
      </c>
      <c r="L16" s="53" t="s">
        <v>105</v>
      </c>
    </row>
    <row r="17" spans="1:12" ht="49.5" customHeight="1">
      <c r="A17" s="57"/>
      <c r="B17" s="34"/>
      <c r="C17" s="56" t="s">
        <v>62</v>
      </c>
      <c r="D17" s="68"/>
      <c r="E17" s="26"/>
      <c r="F17" s="70"/>
      <c r="G17" s="22"/>
      <c r="H17" s="51"/>
      <c r="I17" s="102"/>
      <c r="J17" s="25"/>
      <c r="K17" s="25"/>
      <c r="L17" s="85"/>
    </row>
    <row r="18" spans="1:12" ht="18.75" customHeight="1">
      <c r="A18" s="57"/>
      <c r="B18" s="34"/>
      <c r="C18" s="74" t="s">
        <v>64</v>
      </c>
      <c r="D18" s="40"/>
      <c r="E18" s="48"/>
      <c r="F18" s="71"/>
      <c r="G18" s="43"/>
      <c r="H18" s="41"/>
      <c r="I18" s="103"/>
      <c r="J18" s="72"/>
      <c r="K18" s="104"/>
      <c r="L18" s="100"/>
    </row>
    <row r="19" spans="1:12" ht="57.75" customHeight="1">
      <c r="A19" s="57"/>
      <c r="B19" s="34"/>
      <c r="C19" s="141" t="s">
        <v>63</v>
      </c>
      <c r="D19" s="124" t="s">
        <v>12</v>
      </c>
      <c r="E19" s="130" t="s">
        <v>5</v>
      </c>
      <c r="F19" s="71" t="s">
        <v>2</v>
      </c>
      <c r="G19" s="132">
        <f>193919+42662.7</f>
        <v>236581.7</v>
      </c>
      <c r="H19" s="41">
        <v>175221.9</v>
      </c>
      <c r="I19" s="103">
        <v>175221.9</v>
      </c>
      <c r="J19" s="54">
        <v>87486.91</v>
      </c>
      <c r="K19" s="97">
        <f>J19*100/I19</f>
        <v>49.929209762021756</v>
      </c>
      <c r="L19" s="134" t="s">
        <v>105</v>
      </c>
    </row>
    <row r="20" spans="1:12" ht="57.75" customHeight="1">
      <c r="A20" s="57"/>
      <c r="B20" s="34"/>
      <c r="C20" s="143"/>
      <c r="D20" s="125"/>
      <c r="E20" s="131"/>
      <c r="F20" s="71" t="s">
        <v>0</v>
      </c>
      <c r="G20" s="133"/>
      <c r="H20" s="41"/>
      <c r="I20" s="103">
        <v>4772.6</v>
      </c>
      <c r="J20" s="59">
        <v>4605.6</v>
      </c>
      <c r="K20" s="97">
        <f>J20*100/I20</f>
        <v>96.5008590705276</v>
      </c>
      <c r="L20" s="135"/>
    </row>
    <row r="21" spans="1:12" ht="57.75" customHeight="1">
      <c r="A21" s="57"/>
      <c r="B21" s="34"/>
      <c r="C21" s="136" t="s">
        <v>65</v>
      </c>
      <c r="D21" s="120" t="s">
        <v>12</v>
      </c>
      <c r="E21" s="140" t="s">
        <v>5</v>
      </c>
      <c r="F21" s="140" t="s">
        <v>58</v>
      </c>
      <c r="G21" s="139">
        <v>18823.6</v>
      </c>
      <c r="H21" s="139">
        <v>18823.6</v>
      </c>
      <c r="I21" s="166">
        <f>5326.3+231+4090+354.96+7201.3+539.6+202.5+381.8</f>
        <v>18327.459999999995</v>
      </c>
      <c r="J21" s="165">
        <f>171+87.4+148.06+354.96+3070.03+2690.2+231+2086.4</f>
        <v>8839.05</v>
      </c>
      <c r="K21" s="174">
        <f>J21*100/I21</f>
        <v>48.228450641823805</v>
      </c>
      <c r="L21" s="126" t="s">
        <v>105</v>
      </c>
    </row>
    <row r="22" spans="1:12" ht="72" customHeight="1">
      <c r="A22" s="57"/>
      <c r="B22" s="34"/>
      <c r="C22" s="136"/>
      <c r="D22" s="120"/>
      <c r="E22" s="140"/>
      <c r="F22" s="140"/>
      <c r="G22" s="139"/>
      <c r="H22" s="139"/>
      <c r="I22" s="166"/>
      <c r="J22" s="165"/>
      <c r="K22" s="175"/>
      <c r="L22" s="126"/>
    </row>
    <row r="23" spans="1:12" ht="63.75" customHeight="1">
      <c r="A23" s="29"/>
      <c r="B23" s="37"/>
      <c r="C23" s="31" t="s">
        <v>66</v>
      </c>
      <c r="D23" s="2" t="s">
        <v>12</v>
      </c>
      <c r="E23" s="27" t="s">
        <v>5</v>
      </c>
      <c r="F23" s="67" t="s">
        <v>61</v>
      </c>
      <c r="G23" s="5">
        <v>24850.1</v>
      </c>
      <c r="H23" s="5">
        <f>G23</f>
        <v>24850.1</v>
      </c>
      <c r="I23" s="5">
        <v>24850.1</v>
      </c>
      <c r="J23" s="24">
        <f>84.5+64.5+176.85+2631.3+3851.61+4590.8</f>
        <v>11399.560000000001</v>
      </c>
      <c r="K23" s="24">
        <f>J23*100/I23</f>
        <v>45.873296284522006</v>
      </c>
      <c r="L23" s="53" t="s">
        <v>105</v>
      </c>
    </row>
    <row r="24" spans="1:12" ht="73.5" customHeight="1">
      <c r="A24" s="73"/>
      <c r="B24" s="37"/>
      <c r="C24" s="49" t="s">
        <v>67</v>
      </c>
      <c r="D24" s="40" t="s">
        <v>12</v>
      </c>
      <c r="E24" s="48" t="s">
        <v>5</v>
      </c>
      <c r="F24" s="71" t="s">
        <v>0</v>
      </c>
      <c r="G24" s="43">
        <f>52549+11560.7</f>
        <v>64109.7</v>
      </c>
      <c r="H24" s="43"/>
      <c r="I24" s="103">
        <v>0</v>
      </c>
      <c r="J24" s="72">
        <v>0</v>
      </c>
      <c r="K24" s="72">
        <v>0</v>
      </c>
      <c r="L24" s="53" t="s">
        <v>106</v>
      </c>
    </row>
    <row r="25" spans="1:12" ht="66" customHeight="1">
      <c r="A25" s="57"/>
      <c r="B25" s="34"/>
      <c r="C25" s="88" t="s">
        <v>79</v>
      </c>
      <c r="D25" s="40">
        <v>2018</v>
      </c>
      <c r="E25" s="27" t="s">
        <v>5</v>
      </c>
      <c r="F25" s="67" t="s">
        <v>0</v>
      </c>
      <c r="G25" s="41">
        <v>350</v>
      </c>
      <c r="H25" s="41">
        <v>350</v>
      </c>
      <c r="I25" s="103">
        <v>350</v>
      </c>
      <c r="J25" s="72">
        <v>349.8</v>
      </c>
      <c r="K25" s="72">
        <v>100</v>
      </c>
      <c r="L25" s="84" t="s">
        <v>107</v>
      </c>
    </row>
    <row r="26" spans="1:12" ht="64.5" customHeight="1">
      <c r="A26" s="57"/>
      <c r="B26" s="34"/>
      <c r="C26" s="49" t="s">
        <v>80</v>
      </c>
      <c r="D26" s="2">
        <v>2018</v>
      </c>
      <c r="E26" s="27" t="s">
        <v>5</v>
      </c>
      <c r="F26" s="67" t="s">
        <v>87</v>
      </c>
      <c r="G26" s="5">
        <v>500</v>
      </c>
      <c r="H26" s="5">
        <f>10+5+5</f>
        <v>20</v>
      </c>
      <c r="I26" s="23">
        <v>187.5</v>
      </c>
      <c r="J26" s="24">
        <v>97.5</v>
      </c>
      <c r="K26" s="24">
        <f>J26*100/I26</f>
        <v>52</v>
      </c>
      <c r="L26" s="53" t="s">
        <v>108</v>
      </c>
    </row>
    <row r="27" spans="1:12" ht="139.5" customHeight="1">
      <c r="A27" s="58">
        <v>2</v>
      </c>
      <c r="B27" s="141" t="s">
        <v>89</v>
      </c>
      <c r="C27" s="35" t="s">
        <v>32</v>
      </c>
      <c r="D27" s="2" t="s">
        <v>12</v>
      </c>
      <c r="E27" s="67" t="s">
        <v>3</v>
      </c>
      <c r="F27" s="67" t="s">
        <v>0</v>
      </c>
      <c r="G27" s="5">
        <v>1029.9</v>
      </c>
      <c r="H27" s="5">
        <f>G27</f>
        <v>1029.9</v>
      </c>
      <c r="I27" s="23">
        <v>956.4</v>
      </c>
      <c r="J27" s="24">
        <v>167.3</v>
      </c>
      <c r="K27" s="24">
        <f>J27*100/I27</f>
        <v>17.492680886658302</v>
      </c>
      <c r="L27" s="53" t="s">
        <v>126</v>
      </c>
    </row>
    <row r="28" spans="1:12" ht="134.25" customHeight="1">
      <c r="A28" s="73"/>
      <c r="B28" s="143"/>
      <c r="C28" s="31" t="s">
        <v>36</v>
      </c>
      <c r="D28" s="2" t="s">
        <v>12</v>
      </c>
      <c r="E28" s="27" t="s">
        <v>3</v>
      </c>
      <c r="F28" s="67" t="s">
        <v>0</v>
      </c>
      <c r="G28" s="5">
        <v>688.4</v>
      </c>
      <c r="H28" s="5">
        <f>G28</f>
        <v>688.4</v>
      </c>
      <c r="I28" s="23">
        <v>688.4</v>
      </c>
      <c r="J28" s="24">
        <v>0</v>
      </c>
      <c r="K28" s="24">
        <f>J28*100/I28</f>
        <v>0</v>
      </c>
      <c r="L28" s="53" t="s">
        <v>127</v>
      </c>
    </row>
    <row r="29" spans="1:18" ht="227.25" customHeight="1">
      <c r="A29" s="73"/>
      <c r="B29" s="37"/>
      <c r="C29" s="89" t="s">
        <v>81</v>
      </c>
      <c r="D29" s="40" t="s">
        <v>12</v>
      </c>
      <c r="E29" s="71" t="s">
        <v>3</v>
      </c>
      <c r="F29" s="71" t="s">
        <v>0</v>
      </c>
      <c r="G29" s="41">
        <f>222+1157.6+100</f>
        <v>1479.6</v>
      </c>
      <c r="H29" s="41">
        <f>222+1157.6+100</f>
        <v>1479.6</v>
      </c>
      <c r="I29" s="103">
        <f>G29</f>
        <v>1479.6</v>
      </c>
      <c r="J29" s="72">
        <f>495.4+158</f>
        <v>653.4</v>
      </c>
      <c r="K29" s="24">
        <f>J29*100/I29</f>
        <v>44.16058394160584</v>
      </c>
      <c r="L29" s="53" t="s">
        <v>128</v>
      </c>
      <c r="O29" s="39">
        <f>G15+G21+G27+G28+G29+G30</f>
        <v>31207.8</v>
      </c>
      <c r="Q29" s="8">
        <f>18336.7+19817.6</f>
        <v>38154.3</v>
      </c>
      <c r="R29" s="39">
        <f>O29-Q29</f>
        <v>-6946.500000000004</v>
      </c>
    </row>
    <row r="30" spans="1:17" ht="119.25" customHeight="1">
      <c r="A30" s="58"/>
      <c r="B30" s="33"/>
      <c r="C30" s="35" t="s">
        <v>49</v>
      </c>
      <c r="D30" s="2" t="s">
        <v>12</v>
      </c>
      <c r="E30" s="67" t="s">
        <v>3</v>
      </c>
      <c r="F30" s="67" t="s">
        <v>58</v>
      </c>
      <c r="G30" s="5">
        <v>516.2</v>
      </c>
      <c r="H30" s="5">
        <f>G30</f>
        <v>516.2</v>
      </c>
      <c r="I30" s="23">
        <f>G30</f>
        <v>516.2</v>
      </c>
      <c r="J30" s="59">
        <v>132.73</v>
      </c>
      <c r="K30" s="59">
        <f>J30*100/I30</f>
        <v>25.712901975978298</v>
      </c>
      <c r="L30" s="53" t="s">
        <v>129</v>
      </c>
      <c r="Q30" s="8">
        <f>693.7+763.7</f>
        <v>1457.4</v>
      </c>
    </row>
    <row r="31" spans="1:17" ht="131.25" customHeight="1">
      <c r="A31" s="57"/>
      <c r="B31" s="34"/>
      <c r="C31" s="35" t="s">
        <v>33</v>
      </c>
      <c r="D31" s="2" t="s">
        <v>12</v>
      </c>
      <c r="E31" s="67" t="s">
        <v>3</v>
      </c>
      <c r="F31" s="67" t="s">
        <v>2</v>
      </c>
      <c r="G31" s="5">
        <v>7902</v>
      </c>
      <c r="H31" s="5">
        <v>7902</v>
      </c>
      <c r="I31" s="23">
        <f>3548.1+3623.9+230</f>
        <v>7402</v>
      </c>
      <c r="J31" s="59">
        <f>4.98+1325.43+1219.7</f>
        <v>2550.11</v>
      </c>
      <c r="K31" s="59">
        <f>J31:J33*100/I31</f>
        <v>34.45163469332613</v>
      </c>
      <c r="L31" s="53" t="s">
        <v>130</v>
      </c>
      <c r="Q31" s="8">
        <f>Q29+Q30</f>
        <v>39611.700000000004</v>
      </c>
    </row>
    <row r="32" spans="1:17" ht="96.75" customHeight="1">
      <c r="A32" s="73"/>
      <c r="B32" s="34"/>
      <c r="C32" s="35" t="s">
        <v>34</v>
      </c>
      <c r="D32" s="2" t="s">
        <v>12</v>
      </c>
      <c r="E32" s="67" t="s">
        <v>3</v>
      </c>
      <c r="F32" s="67" t="s">
        <v>2</v>
      </c>
      <c r="G32" s="5">
        <f>8315.9+1334.87</f>
        <v>9650.77</v>
      </c>
      <c r="H32" s="5">
        <v>8315.9</v>
      </c>
      <c r="I32" s="23">
        <f>4419.4+4751.4+480</f>
        <v>9650.8</v>
      </c>
      <c r="J32" s="59">
        <f>187+1322.23+933.5</f>
        <v>2442.73</v>
      </c>
      <c r="K32" s="59">
        <f>J32:J34*100/I32</f>
        <v>25.31116591370664</v>
      </c>
      <c r="L32" s="53" t="s">
        <v>131</v>
      </c>
      <c r="Q32" s="39">
        <f>O29-Q31</f>
        <v>-8403.900000000005</v>
      </c>
    </row>
    <row r="33" spans="1:17" ht="52.5" customHeight="1">
      <c r="A33" s="73"/>
      <c r="B33" s="34"/>
      <c r="C33" s="117" t="s">
        <v>88</v>
      </c>
      <c r="D33" s="2">
        <v>2018</v>
      </c>
      <c r="E33" s="67" t="s">
        <v>1</v>
      </c>
      <c r="F33" s="67" t="s">
        <v>0</v>
      </c>
      <c r="G33" s="5">
        <v>80</v>
      </c>
      <c r="H33" s="5"/>
      <c r="I33" s="23">
        <v>80</v>
      </c>
      <c r="J33" s="59">
        <v>0</v>
      </c>
      <c r="K33" s="59">
        <f>J33:J35*100/I33</f>
        <v>0</v>
      </c>
      <c r="L33" s="53" t="s">
        <v>103</v>
      </c>
      <c r="Q33" s="39"/>
    </row>
    <row r="34" spans="1:12" ht="144.75" customHeight="1">
      <c r="A34" s="29">
        <v>3</v>
      </c>
      <c r="B34" s="19" t="s">
        <v>25</v>
      </c>
      <c r="C34" s="19" t="s">
        <v>54</v>
      </c>
      <c r="D34" s="2">
        <v>2018</v>
      </c>
      <c r="E34" s="67" t="s">
        <v>1</v>
      </c>
      <c r="F34" s="67" t="s">
        <v>0</v>
      </c>
      <c r="G34" s="5" t="s">
        <v>14</v>
      </c>
      <c r="H34" s="5"/>
      <c r="I34" s="23">
        <v>0</v>
      </c>
      <c r="J34" s="24">
        <v>0</v>
      </c>
      <c r="K34" s="24">
        <v>0</v>
      </c>
      <c r="L34" s="53" t="s">
        <v>106</v>
      </c>
    </row>
    <row r="35" spans="1:12" ht="85.5" customHeight="1">
      <c r="A35" s="16">
        <v>4</v>
      </c>
      <c r="B35" s="19" t="s">
        <v>31</v>
      </c>
      <c r="C35" s="19" t="s">
        <v>84</v>
      </c>
      <c r="D35" s="2" t="s">
        <v>12</v>
      </c>
      <c r="E35" s="67" t="s">
        <v>4</v>
      </c>
      <c r="F35" s="67" t="s">
        <v>0</v>
      </c>
      <c r="G35" s="5">
        <f>304+922+14.17+59.83</f>
        <v>1300</v>
      </c>
      <c r="H35" s="5"/>
      <c r="I35" s="23">
        <v>1240.17</v>
      </c>
      <c r="J35" s="23">
        <f>1240.17-14.6</f>
        <v>1225.5700000000002</v>
      </c>
      <c r="K35" s="24">
        <f>J35*100/I35</f>
        <v>98.82274204342954</v>
      </c>
      <c r="L35" s="53" t="s">
        <v>132</v>
      </c>
    </row>
    <row r="36" spans="1:12" ht="63.75" customHeight="1">
      <c r="A36" s="16">
        <v>5</v>
      </c>
      <c r="B36" s="19" t="s">
        <v>17</v>
      </c>
      <c r="C36" s="19" t="s">
        <v>37</v>
      </c>
      <c r="D36" s="2">
        <v>2018</v>
      </c>
      <c r="E36" s="67" t="s">
        <v>50</v>
      </c>
      <c r="F36" s="67" t="s">
        <v>0</v>
      </c>
      <c r="G36" s="5">
        <v>4</v>
      </c>
      <c r="H36" s="5"/>
      <c r="I36" s="23">
        <v>0</v>
      </c>
      <c r="J36" s="24">
        <v>0</v>
      </c>
      <c r="K36" s="24">
        <v>0</v>
      </c>
      <c r="L36" s="53" t="s">
        <v>106</v>
      </c>
    </row>
    <row r="37" spans="1:12" ht="115.5" customHeight="1">
      <c r="A37" s="16">
        <v>6</v>
      </c>
      <c r="B37" s="19" t="s">
        <v>29</v>
      </c>
      <c r="C37" s="19" t="s">
        <v>38</v>
      </c>
      <c r="D37" s="2" t="s">
        <v>12</v>
      </c>
      <c r="E37" s="67" t="s">
        <v>5</v>
      </c>
      <c r="F37" s="67" t="s">
        <v>0</v>
      </c>
      <c r="G37" s="5">
        <v>3200</v>
      </c>
      <c r="H37" s="5">
        <v>3000</v>
      </c>
      <c r="I37" s="5">
        <v>3000</v>
      </c>
      <c r="J37" s="5">
        <f>I37</f>
        <v>3000</v>
      </c>
      <c r="K37" s="5">
        <v>100</v>
      </c>
      <c r="L37" s="53" t="s">
        <v>107</v>
      </c>
    </row>
    <row r="38" spans="1:12" ht="97.5" customHeight="1">
      <c r="A38" s="16">
        <v>7</v>
      </c>
      <c r="B38" s="19" t="s">
        <v>18</v>
      </c>
      <c r="C38" s="19" t="s">
        <v>39</v>
      </c>
      <c r="D38" s="2" t="s">
        <v>13</v>
      </c>
      <c r="E38" s="67" t="s">
        <v>6</v>
      </c>
      <c r="F38" s="67" t="s">
        <v>0</v>
      </c>
      <c r="G38" s="5">
        <v>3000</v>
      </c>
      <c r="H38" s="5"/>
      <c r="I38" s="23">
        <v>0</v>
      </c>
      <c r="J38" s="24">
        <v>0</v>
      </c>
      <c r="K38" s="24">
        <v>0</v>
      </c>
      <c r="L38" s="53" t="s">
        <v>104</v>
      </c>
    </row>
    <row r="39" spans="1:12" ht="82.5" customHeight="1">
      <c r="A39" s="58">
        <v>8</v>
      </c>
      <c r="B39" s="33" t="s">
        <v>30</v>
      </c>
      <c r="C39" s="19" t="s">
        <v>40</v>
      </c>
      <c r="D39" s="124" t="s">
        <v>12</v>
      </c>
      <c r="E39" s="67" t="s">
        <v>6</v>
      </c>
      <c r="F39" s="67" t="s">
        <v>15</v>
      </c>
      <c r="G39" s="5">
        <f>40*42*6</f>
        <v>10080</v>
      </c>
      <c r="H39" s="5"/>
      <c r="I39" s="5">
        <v>0</v>
      </c>
      <c r="J39" s="5">
        <v>0</v>
      </c>
      <c r="K39" s="24">
        <v>0</v>
      </c>
      <c r="L39" s="126" t="s">
        <v>106</v>
      </c>
    </row>
    <row r="40" spans="1:12" ht="67.5" customHeight="1">
      <c r="A40" s="73"/>
      <c r="B40" s="37"/>
      <c r="C40" s="19" t="s">
        <v>41</v>
      </c>
      <c r="D40" s="125"/>
      <c r="E40" s="67" t="s">
        <v>4</v>
      </c>
      <c r="F40" s="67" t="s">
        <v>0</v>
      </c>
      <c r="G40" s="5">
        <v>75</v>
      </c>
      <c r="H40" s="5"/>
      <c r="I40" s="5">
        <v>0</v>
      </c>
      <c r="J40" s="5">
        <v>0</v>
      </c>
      <c r="K40" s="24">
        <v>0</v>
      </c>
      <c r="L40" s="126"/>
    </row>
    <row r="41" spans="1:12" ht="34.5" customHeight="1">
      <c r="A41" s="33">
        <v>9</v>
      </c>
      <c r="B41" s="141" t="s">
        <v>28</v>
      </c>
      <c r="C41" s="141" t="s">
        <v>71</v>
      </c>
      <c r="D41" s="124" t="s">
        <v>12</v>
      </c>
      <c r="E41" s="130" t="s">
        <v>6</v>
      </c>
      <c r="F41" s="147" t="s">
        <v>35</v>
      </c>
      <c r="G41" s="60"/>
      <c r="H41" s="60"/>
      <c r="I41" s="60"/>
      <c r="J41" s="60"/>
      <c r="K41" s="60"/>
      <c r="L41" s="134"/>
    </row>
    <row r="42" spans="1:12" ht="22.5" customHeight="1">
      <c r="A42" s="34"/>
      <c r="B42" s="142"/>
      <c r="C42" s="142"/>
      <c r="D42" s="158"/>
      <c r="E42" s="157"/>
      <c r="F42" s="148"/>
      <c r="G42" s="61"/>
      <c r="H42" s="61"/>
      <c r="I42" s="61"/>
      <c r="J42" s="63"/>
      <c r="K42" s="63"/>
      <c r="L42" s="156"/>
    </row>
    <row r="43" spans="1:12" ht="27" customHeight="1">
      <c r="A43" s="37"/>
      <c r="B43" s="143"/>
      <c r="C43" s="143"/>
      <c r="D43" s="125"/>
      <c r="E43" s="131"/>
      <c r="F43" s="149"/>
      <c r="G43" s="62"/>
      <c r="H43" s="62"/>
      <c r="I43" s="62"/>
      <c r="J43" s="64"/>
      <c r="K43" s="64"/>
      <c r="L43" s="135"/>
    </row>
    <row r="44" spans="1:12" ht="78.75" customHeight="1">
      <c r="A44" s="37"/>
      <c r="B44" s="37"/>
      <c r="C44" s="42" t="s">
        <v>42</v>
      </c>
      <c r="D44" s="40">
        <v>2018</v>
      </c>
      <c r="E44" s="78" t="s">
        <v>6</v>
      </c>
      <c r="F44" s="71" t="s">
        <v>0</v>
      </c>
      <c r="G44" s="41">
        <v>4500</v>
      </c>
      <c r="H44" s="41"/>
      <c r="I44" s="41"/>
      <c r="J44" s="44"/>
      <c r="K44" s="44"/>
      <c r="L44" s="53" t="s">
        <v>104</v>
      </c>
    </row>
    <row r="45" spans="1:12" ht="63.75" customHeight="1">
      <c r="A45" s="69"/>
      <c r="B45" s="50"/>
      <c r="C45" s="42" t="s">
        <v>51</v>
      </c>
      <c r="D45" s="40">
        <v>2018</v>
      </c>
      <c r="E45" s="78" t="s">
        <v>6</v>
      </c>
      <c r="F45" s="71" t="s">
        <v>27</v>
      </c>
      <c r="G45" s="41">
        <v>60</v>
      </c>
      <c r="H45" s="41"/>
      <c r="I45" s="41"/>
      <c r="J45" s="44"/>
      <c r="K45" s="44"/>
      <c r="L45" s="53" t="s">
        <v>104</v>
      </c>
    </row>
    <row r="46" spans="1:12" ht="31.5" customHeight="1">
      <c r="A46" s="69"/>
      <c r="B46" s="34"/>
      <c r="C46" s="176" t="s">
        <v>43</v>
      </c>
      <c r="D46" s="124">
        <v>2018</v>
      </c>
      <c r="E46" s="145" t="s">
        <v>6</v>
      </c>
      <c r="F46" s="80" t="s">
        <v>0</v>
      </c>
      <c r="G46" s="54">
        <v>1300</v>
      </c>
      <c r="H46" s="54">
        <v>1300</v>
      </c>
      <c r="I46" s="5"/>
      <c r="J46" s="11"/>
      <c r="K46" s="11"/>
      <c r="L46" s="134" t="s">
        <v>104</v>
      </c>
    </row>
    <row r="47" spans="1:12" ht="36" customHeight="1">
      <c r="A47" s="69"/>
      <c r="B47" s="34"/>
      <c r="C47" s="177"/>
      <c r="D47" s="125"/>
      <c r="E47" s="146"/>
      <c r="F47" s="80" t="s">
        <v>2</v>
      </c>
      <c r="G47" s="54">
        <f>4558.3-G46</f>
        <v>3258.3</v>
      </c>
      <c r="H47" s="94">
        <f>4558.3-H46</f>
        <v>3258.3</v>
      </c>
      <c r="I47" s="5"/>
      <c r="J47" s="11"/>
      <c r="K47" s="44"/>
      <c r="L47" s="135"/>
    </row>
    <row r="48" spans="1:12" ht="48" customHeight="1">
      <c r="A48" s="29"/>
      <c r="B48" s="37"/>
      <c r="C48" s="35" t="s">
        <v>44</v>
      </c>
      <c r="D48" s="2">
        <v>2018</v>
      </c>
      <c r="E48" s="77" t="s">
        <v>23</v>
      </c>
      <c r="F48" s="27" t="s">
        <v>0</v>
      </c>
      <c r="G48" s="5">
        <v>3902.21</v>
      </c>
      <c r="H48" s="5"/>
      <c r="I48" s="5"/>
      <c r="J48" s="11"/>
      <c r="K48" s="98"/>
      <c r="L48" s="53" t="s">
        <v>104</v>
      </c>
    </row>
    <row r="49" spans="1:12" ht="159.75" customHeight="1">
      <c r="A49" s="16"/>
      <c r="B49" s="45"/>
      <c r="C49" s="35" t="s">
        <v>45</v>
      </c>
      <c r="D49" s="2">
        <v>2018</v>
      </c>
      <c r="E49" s="67" t="s">
        <v>68</v>
      </c>
      <c r="F49" s="27" t="s">
        <v>0</v>
      </c>
      <c r="G49" s="5">
        <v>1000</v>
      </c>
      <c r="H49" s="5">
        <f>G49</f>
        <v>1000</v>
      </c>
      <c r="I49" s="5">
        <v>1000</v>
      </c>
      <c r="J49" s="11">
        <v>1000</v>
      </c>
      <c r="K49" s="11">
        <v>100</v>
      </c>
      <c r="L49" s="53" t="s">
        <v>109</v>
      </c>
    </row>
    <row r="50" spans="1:12" ht="69.75" customHeight="1">
      <c r="A50" s="29"/>
      <c r="B50" s="49"/>
      <c r="C50" s="35" t="s">
        <v>46</v>
      </c>
      <c r="D50" s="2">
        <v>2018</v>
      </c>
      <c r="E50" s="67" t="s">
        <v>6</v>
      </c>
      <c r="F50" s="27" t="s">
        <v>70</v>
      </c>
      <c r="G50" s="5">
        <v>4298.85</v>
      </c>
      <c r="H50" s="5">
        <f>G50</f>
        <v>4298.85</v>
      </c>
      <c r="I50" s="5"/>
      <c r="J50" s="11"/>
      <c r="K50" s="11"/>
      <c r="L50" s="53" t="s">
        <v>104</v>
      </c>
    </row>
    <row r="51" spans="1:14" ht="60" customHeight="1">
      <c r="A51" s="16"/>
      <c r="B51" s="45"/>
      <c r="C51" s="35" t="s">
        <v>47</v>
      </c>
      <c r="D51" s="2">
        <v>2018</v>
      </c>
      <c r="E51" s="67" t="s">
        <v>6</v>
      </c>
      <c r="F51" s="27" t="s">
        <v>0</v>
      </c>
      <c r="G51" s="5">
        <v>3775.693</v>
      </c>
      <c r="H51" s="5">
        <f>G51</f>
        <v>3775.693</v>
      </c>
      <c r="I51" s="5"/>
      <c r="J51" s="11"/>
      <c r="K51" s="11"/>
      <c r="L51" s="53" t="s">
        <v>104</v>
      </c>
      <c r="N51" s="39"/>
    </row>
    <row r="52" spans="1:12" ht="63.75" customHeight="1">
      <c r="A52" s="69"/>
      <c r="B52" s="38"/>
      <c r="C52" s="35" t="s">
        <v>76</v>
      </c>
      <c r="D52" s="2">
        <v>2018</v>
      </c>
      <c r="E52" s="77" t="s">
        <v>6</v>
      </c>
      <c r="F52" s="27" t="s">
        <v>0</v>
      </c>
      <c r="G52" s="5">
        <v>7137.2</v>
      </c>
      <c r="H52" s="5"/>
      <c r="I52" s="5">
        <v>0</v>
      </c>
      <c r="J52" s="11">
        <v>0</v>
      </c>
      <c r="K52" s="11">
        <v>0</v>
      </c>
      <c r="L52" s="53" t="s">
        <v>106</v>
      </c>
    </row>
    <row r="53" spans="1:12" ht="48" customHeight="1">
      <c r="A53" s="69"/>
      <c r="B53" s="38"/>
      <c r="C53" s="42" t="s">
        <v>77</v>
      </c>
      <c r="D53" s="40">
        <v>2018</v>
      </c>
      <c r="E53" s="78" t="s">
        <v>6</v>
      </c>
      <c r="F53" s="48" t="s">
        <v>0</v>
      </c>
      <c r="G53" s="41">
        <v>9568</v>
      </c>
      <c r="H53" s="41"/>
      <c r="I53" s="41"/>
      <c r="J53" s="44"/>
      <c r="K53" s="44"/>
      <c r="L53" s="53" t="s">
        <v>104</v>
      </c>
    </row>
    <row r="54" spans="1:12" ht="47.25" customHeight="1">
      <c r="A54" s="29"/>
      <c r="B54" s="49"/>
      <c r="C54" s="75" t="s">
        <v>52</v>
      </c>
      <c r="D54" s="2">
        <v>2018</v>
      </c>
      <c r="E54" s="77" t="s">
        <v>82</v>
      </c>
      <c r="F54" s="27" t="s">
        <v>0</v>
      </c>
      <c r="G54" s="5">
        <v>4884.59</v>
      </c>
      <c r="H54" s="5"/>
      <c r="I54" s="5">
        <v>0</v>
      </c>
      <c r="J54" s="11">
        <v>0</v>
      </c>
      <c r="K54" s="11">
        <v>0</v>
      </c>
      <c r="L54" s="53" t="s">
        <v>106</v>
      </c>
    </row>
    <row r="55" spans="1:12" ht="49.5" customHeight="1">
      <c r="A55" s="16"/>
      <c r="B55" s="31"/>
      <c r="C55" s="42" t="s">
        <v>53</v>
      </c>
      <c r="D55" s="40">
        <v>2018</v>
      </c>
      <c r="E55" s="78" t="s">
        <v>82</v>
      </c>
      <c r="F55" s="48" t="s">
        <v>0</v>
      </c>
      <c r="G55" s="41">
        <v>1497.457</v>
      </c>
      <c r="H55" s="41"/>
      <c r="I55" s="41">
        <v>1466</v>
      </c>
      <c r="J55" s="44">
        <v>0</v>
      </c>
      <c r="K55" s="44">
        <v>0</v>
      </c>
      <c r="L55" s="53" t="s">
        <v>110</v>
      </c>
    </row>
    <row r="56" spans="1:12" ht="61.5" customHeight="1">
      <c r="A56" s="29"/>
      <c r="B56" s="65"/>
      <c r="C56" s="35" t="s">
        <v>78</v>
      </c>
      <c r="D56" s="2">
        <v>2018</v>
      </c>
      <c r="E56" s="77" t="s">
        <v>6</v>
      </c>
      <c r="F56" s="67" t="s">
        <v>0</v>
      </c>
      <c r="G56" s="5">
        <v>150</v>
      </c>
      <c r="H56" s="5"/>
      <c r="I56" s="5">
        <v>0</v>
      </c>
      <c r="J56" s="11">
        <v>0</v>
      </c>
      <c r="K56" s="11">
        <v>0</v>
      </c>
      <c r="L56" s="53" t="s">
        <v>106</v>
      </c>
    </row>
    <row r="57" spans="1:12" ht="69.75" customHeight="1">
      <c r="A57" s="28"/>
      <c r="B57" s="66"/>
      <c r="C57" s="47" t="s">
        <v>57</v>
      </c>
      <c r="D57" s="2">
        <v>2018</v>
      </c>
      <c r="E57" s="77" t="s">
        <v>6</v>
      </c>
      <c r="F57" s="67" t="s">
        <v>0</v>
      </c>
      <c r="G57" s="5">
        <v>542</v>
      </c>
      <c r="H57" s="5"/>
      <c r="I57" s="5">
        <v>0</v>
      </c>
      <c r="J57" s="11">
        <v>0</v>
      </c>
      <c r="K57" s="11">
        <v>0</v>
      </c>
      <c r="L57" s="53" t="s">
        <v>106</v>
      </c>
    </row>
    <row r="58" spans="1:12" ht="69.75" customHeight="1">
      <c r="A58" s="29"/>
      <c r="B58" s="65"/>
      <c r="C58" s="47" t="s">
        <v>72</v>
      </c>
      <c r="D58" s="2">
        <v>2018</v>
      </c>
      <c r="E58" s="77" t="s">
        <v>6</v>
      </c>
      <c r="F58" s="67" t="s">
        <v>0</v>
      </c>
      <c r="G58" s="5">
        <v>283.037</v>
      </c>
      <c r="H58" s="55">
        <v>283.037</v>
      </c>
      <c r="I58" s="5"/>
      <c r="J58" s="11"/>
      <c r="K58" s="44"/>
      <c r="L58" s="53" t="s">
        <v>104</v>
      </c>
    </row>
    <row r="59" spans="1:12" ht="64.5" customHeight="1">
      <c r="A59" s="16"/>
      <c r="B59" s="93"/>
      <c r="C59" s="47" t="s">
        <v>73</v>
      </c>
      <c r="D59" s="2">
        <v>2018</v>
      </c>
      <c r="E59" s="77" t="s">
        <v>68</v>
      </c>
      <c r="F59" s="27" t="s">
        <v>0</v>
      </c>
      <c r="G59" s="5">
        <v>1400</v>
      </c>
      <c r="H59" s="55">
        <v>1400</v>
      </c>
      <c r="I59" s="5">
        <v>1400</v>
      </c>
      <c r="J59" s="11">
        <v>1400</v>
      </c>
      <c r="K59" s="11">
        <v>100</v>
      </c>
      <c r="L59" s="53" t="s">
        <v>109</v>
      </c>
    </row>
    <row r="60" spans="1:12" ht="97.5" customHeight="1">
      <c r="A60" s="69"/>
      <c r="B60" s="50"/>
      <c r="C60" s="95" t="s">
        <v>97</v>
      </c>
      <c r="D60" s="2">
        <v>2018</v>
      </c>
      <c r="E60" s="78" t="s">
        <v>82</v>
      </c>
      <c r="F60" s="27" t="s">
        <v>0</v>
      </c>
      <c r="G60" s="5">
        <f>199*2</f>
        <v>398</v>
      </c>
      <c r="H60" s="55"/>
      <c r="I60" s="5">
        <v>398</v>
      </c>
      <c r="J60" s="11">
        <v>0</v>
      </c>
      <c r="K60" s="11">
        <v>0</v>
      </c>
      <c r="L60" s="53" t="s">
        <v>103</v>
      </c>
    </row>
    <row r="61" spans="1:12" ht="66" customHeight="1">
      <c r="A61" s="69"/>
      <c r="B61" s="50"/>
      <c r="C61" s="95" t="s">
        <v>93</v>
      </c>
      <c r="D61" s="2">
        <v>2018</v>
      </c>
      <c r="E61" s="78" t="s">
        <v>82</v>
      </c>
      <c r="F61" s="27" t="s">
        <v>0</v>
      </c>
      <c r="G61" s="5">
        <v>179.05</v>
      </c>
      <c r="H61" s="55"/>
      <c r="I61" s="5">
        <v>179.05</v>
      </c>
      <c r="J61" s="11">
        <v>0</v>
      </c>
      <c r="K61" s="11">
        <v>0</v>
      </c>
      <c r="L61" s="53" t="s">
        <v>103</v>
      </c>
    </row>
    <row r="62" spans="1:12" ht="74.25" customHeight="1">
      <c r="A62" s="69">
        <v>10</v>
      </c>
      <c r="B62" s="92" t="s">
        <v>20</v>
      </c>
      <c r="C62" s="91" t="s">
        <v>90</v>
      </c>
      <c r="D62" s="2">
        <v>2018</v>
      </c>
      <c r="E62" s="67" t="s">
        <v>83</v>
      </c>
      <c r="F62" s="27" t="s">
        <v>0</v>
      </c>
      <c r="G62" s="5">
        <v>1496</v>
      </c>
      <c r="H62" s="5"/>
      <c r="I62" s="5">
        <v>1496</v>
      </c>
      <c r="J62" s="11">
        <v>0</v>
      </c>
      <c r="K62" s="11">
        <v>0</v>
      </c>
      <c r="L62" s="53" t="s">
        <v>110</v>
      </c>
    </row>
    <row r="63" spans="1:12" ht="50.25" customHeight="1">
      <c r="A63" s="153">
        <v>11</v>
      </c>
      <c r="B63" s="151" t="s">
        <v>19</v>
      </c>
      <c r="C63" s="136" t="s">
        <v>48</v>
      </c>
      <c r="D63" s="120" t="s">
        <v>12</v>
      </c>
      <c r="E63" s="140" t="s">
        <v>7</v>
      </c>
      <c r="F63" s="13" t="s">
        <v>16</v>
      </c>
      <c r="G63" s="52">
        <v>30000</v>
      </c>
      <c r="H63" s="52">
        <f>G63</f>
        <v>30000</v>
      </c>
      <c r="I63" s="5">
        <v>0</v>
      </c>
      <c r="J63" s="5">
        <v>0</v>
      </c>
      <c r="K63" s="5">
        <v>0</v>
      </c>
      <c r="L63" s="134" t="s">
        <v>111</v>
      </c>
    </row>
    <row r="64" spans="1:12" ht="41.25" customHeight="1">
      <c r="A64" s="154"/>
      <c r="B64" s="155"/>
      <c r="C64" s="136"/>
      <c r="D64" s="120"/>
      <c r="E64" s="140"/>
      <c r="F64" s="13" t="s">
        <v>15</v>
      </c>
      <c r="G64" s="52">
        <f>G63*3%</f>
        <v>900</v>
      </c>
      <c r="H64" s="52">
        <f>G64</f>
        <v>900</v>
      </c>
      <c r="I64" s="5">
        <v>900</v>
      </c>
      <c r="J64" s="5">
        <v>0</v>
      </c>
      <c r="K64" s="5">
        <v>0</v>
      </c>
      <c r="L64" s="135"/>
    </row>
    <row r="65" spans="1:12" ht="54" customHeight="1">
      <c r="A65" s="73"/>
      <c r="B65" s="30"/>
      <c r="C65" s="35" t="s">
        <v>94</v>
      </c>
      <c r="D65" s="2">
        <v>2018</v>
      </c>
      <c r="E65" s="67" t="s">
        <v>83</v>
      </c>
      <c r="F65" s="67" t="s">
        <v>0</v>
      </c>
      <c r="G65" s="2">
        <f>1243.42+200</f>
        <v>1443.42</v>
      </c>
      <c r="H65" s="52"/>
      <c r="I65" s="41">
        <f>G65</f>
        <v>1443.42</v>
      </c>
      <c r="J65" s="41">
        <v>0</v>
      </c>
      <c r="K65" s="41">
        <v>0</v>
      </c>
      <c r="L65" s="101" t="s">
        <v>103</v>
      </c>
    </row>
    <row r="66" spans="1:12" ht="36.75" customHeight="1">
      <c r="A66" s="69">
        <v>12</v>
      </c>
      <c r="B66" s="155" t="s">
        <v>21</v>
      </c>
      <c r="C66" s="136" t="s">
        <v>55</v>
      </c>
      <c r="D66" s="120">
        <v>2018</v>
      </c>
      <c r="E66" s="140" t="s">
        <v>3</v>
      </c>
      <c r="F66" s="67" t="s">
        <v>2</v>
      </c>
      <c r="G66" s="5" t="s">
        <v>14</v>
      </c>
      <c r="H66" s="5"/>
      <c r="I66" s="105"/>
      <c r="J66" s="14"/>
      <c r="K66" s="14"/>
      <c r="L66" s="137" t="s">
        <v>112</v>
      </c>
    </row>
    <row r="67" spans="1:12" ht="51" customHeight="1">
      <c r="A67" s="29"/>
      <c r="B67" s="152"/>
      <c r="C67" s="136"/>
      <c r="D67" s="120"/>
      <c r="E67" s="140"/>
      <c r="F67" s="67" t="s">
        <v>0</v>
      </c>
      <c r="G67" s="5" t="s">
        <v>14</v>
      </c>
      <c r="H67" s="5"/>
      <c r="I67" s="105"/>
      <c r="J67" s="14"/>
      <c r="K67" s="14"/>
      <c r="L67" s="138"/>
    </row>
    <row r="68" spans="1:12" ht="47.25" customHeight="1">
      <c r="A68" s="58">
        <v>13</v>
      </c>
      <c r="B68" s="151" t="s">
        <v>22</v>
      </c>
      <c r="C68" s="136" t="s">
        <v>56</v>
      </c>
      <c r="D68" s="120">
        <v>2018</v>
      </c>
      <c r="E68" s="140" t="s">
        <v>3</v>
      </c>
      <c r="F68" s="67" t="s">
        <v>2</v>
      </c>
      <c r="G68" s="5" t="s">
        <v>14</v>
      </c>
      <c r="H68" s="5"/>
      <c r="I68" s="5"/>
      <c r="J68" s="11"/>
      <c r="K68" s="11"/>
      <c r="L68" s="137" t="s">
        <v>112</v>
      </c>
    </row>
    <row r="69" spans="1:12" ht="48" customHeight="1">
      <c r="A69" s="29"/>
      <c r="B69" s="152"/>
      <c r="C69" s="136"/>
      <c r="D69" s="120"/>
      <c r="E69" s="140"/>
      <c r="F69" s="67" t="s">
        <v>0</v>
      </c>
      <c r="G69" s="5" t="s">
        <v>14</v>
      </c>
      <c r="H69" s="5"/>
      <c r="I69" s="5"/>
      <c r="J69" s="11"/>
      <c r="K69" s="11"/>
      <c r="L69" s="138"/>
    </row>
    <row r="70" spans="1:12" ht="126.75" customHeight="1">
      <c r="A70" s="29">
        <v>14</v>
      </c>
      <c r="B70" s="30" t="s">
        <v>85</v>
      </c>
      <c r="C70" s="35" t="s">
        <v>86</v>
      </c>
      <c r="D70" s="2">
        <v>2018</v>
      </c>
      <c r="E70" s="67" t="s">
        <v>3</v>
      </c>
      <c r="F70" s="67" t="s">
        <v>0</v>
      </c>
      <c r="G70" s="5">
        <v>624.86</v>
      </c>
      <c r="H70" s="5"/>
      <c r="I70" s="5">
        <v>100</v>
      </c>
      <c r="J70" s="11">
        <v>99.7</v>
      </c>
      <c r="K70" s="11">
        <v>100</v>
      </c>
      <c r="L70" s="53" t="s">
        <v>113</v>
      </c>
    </row>
    <row r="71" spans="1:12" ht="126.75" customHeight="1">
      <c r="A71" s="16">
        <v>15</v>
      </c>
      <c r="B71" s="19" t="s">
        <v>91</v>
      </c>
      <c r="C71" s="19" t="s">
        <v>92</v>
      </c>
      <c r="D71" s="2">
        <v>2018</v>
      </c>
      <c r="E71" s="77" t="s">
        <v>6</v>
      </c>
      <c r="F71" s="67" t="s">
        <v>0</v>
      </c>
      <c r="G71" s="5">
        <v>100</v>
      </c>
      <c r="H71" s="5"/>
      <c r="I71" s="5"/>
      <c r="J71" s="11"/>
      <c r="K71" s="11"/>
      <c r="L71" s="53" t="s">
        <v>104</v>
      </c>
    </row>
    <row r="72" spans="1:12" ht="69.75" customHeight="1">
      <c r="A72" s="16">
        <v>16</v>
      </c>
      <c r="B72" s="19" t="s">
        <v>95</v>
      </c>
      <c r="C72" s="19" t="s">
        <v>96</v>
      </c>
      <c r="D72" s="2">
        <v>2018</v>
      </c>
      <c r="E72" s="67" t="s">
        <v>3</v>
      </c>
      <c r="F72" s="67" t="s">
        <v>0</v>
      </c>
      <c r="G72" s="5">
        <v>121.5</v>
      </c>
      <c r="H72" s="5"/>
      <c r="I72" s="5">
        <v>121.5</v>
      </c>
      <c r="J72" s="11">
        <v>0</v>
      </c>
      <c r="K72" s="11">
        <v>0</v>
      </c>
      <c r="L72" s="101" t="s">
        <v>103</v>
      </c>
    </row>
    <row r="73" spans="1:12" ht="24" customHeight="1">
      <c r="A73" s="119" t="s">
        <v>24</v>
      </c>
      <c r="B73" s="119"/>
      <c r="C73" s="119"/>
      <c r="D73" s="119"/>
      <c r="E73" s="119"/>
      <c r="F73" s="67" t="s">
        <v>59</v>
      </c>
      <c r="G73" s="5">
        <f>G15+G16+G19+G21+G23+G24+G25+G27+G28+G29+G30+G35+G36+G37+G38+G39+G40+G44+G45+G46+G48+G49+G50+G51+G52+G54+G55+G56+G57+G62+G63+G53+G31+G32+G64+G47+G26+G58+G59+G70+G33+G65+G71+G72+G60+G61</f>
        <v>539892.3370000002</v>
      </c>
      <c r="H73" s="5">
        <f>H15+H16+H19+H21+H23+H24+H25+H27+H28+H29+H30+H35+H36+H37+H38+H39+H40+H44+H45+H46+H48+H49+H50+H51+H52+H54+H55+H56+H57+H62+H63+H53+H31+H32+H64+H47+H26+H58+H59+H70+H33+H65+H71+H72+H60+H61</f>
        <v>332297.98000000004</v>
      </c>
      <c r="I73" s="5">
        <f>I15+I16+I19+I21+I23+I24+I25+I27+I28+I29+I30+I35+I36+I37+I38+I39+I40+I44+I45+I46+I48+I49+I50+I51+I52+I54+I55+I56+I57+I62+I63+I53+I31+I32+I64+I47+I26+I58+I59+I70+I33+I65+I71+I72+I60+I61</f>
        <v>296339.02999999997</v>
      </c>
      <c r="J73" s="5">
        <f>J15+J16+J19+J21+J23+J24+J25+J27+J28+J29+J30+J35+J36+J37+J38+J39+J40+J44+J45+J46+J48+J49+J50+J51+J52+J54+J55+J56+J57+J62+J63+J53+J31+J32+J64+J47+J26+J58+J59+J70+J33+J65+J71+J72+J60+J61</f>
        <v>154328.81900000002</v>
      </c>
      <c r="K73" s="5">
        <f>J73*100/I73</f>
        <v>52.078465330739604</v>
      </c>
      <c r="L73" s="90"/>
    </row>
    <row r="74" spans="1:12" s="6" customFormat="1" ht="15.75">
      <c r="A74" s="18"/>
      <c r="B74" s="20"/>
      <c r="C74" s="20"/>
      <c r="D74" s="7"/>
      <c r="E74" s="87"/>
      <c r="F74" s="82"/>
      <c r="G74" s="10"/>
      <c r="H74" s="10"/>
      <c r="I74" s="10"/>
      <c r="J74" s="10"/>
      <c r="K74" s="10"/>
      <c r="L74" s="86"/>
    </row>
    <row r="75" spans="1:12" s="6" customFormat="1" ht="15.75">
      <c r="A75" s="18"/>
      <c r="B75" s="20"/>
      <c r="C75" s="20"/>
      <c r="D75" s="7"/>
      <c r="E75" s="87"/>
      <c r="F75" s="82"/>
      <c r="G75" s="10"/>
      <c r="H75" s="10"/>
      <c r="I75" s="10"/>
      <c r="J75" s="10"/>
      <c r="K75" s="10"/>
      <c r="L75" s="86"/>
    </row>
    <row r="76" spans="1:40" s="6" customFormat="1" ht="30" customHeight="1">
      <c r="A76" s="18"/>
      <c r="B76" s="167" t="s">
        <v>114</v>
      </c>
      <c r="C76" s="167"/>
      <c r="D76" s="106"/>
      <c r="E76" s="107"/>
      <c r="F76" s="108"/>
      <c r="G76" s="109"/>
      <c r="H76" s="109"/>
      <c r="I76" s="110"/>
      <c r="J76" s="110"/>
      <c r="K76" s="168" t="s">
        <v>115</v>
      </c>
      <c r="L76" s="168"/>
      <c r="AL76" s="111"/>
      <c r="AM76" s="111"/>
      <c r="AN76" s="7" t="s">
        <v>116</v>
      </c>
    </row>
    <row r="77" spans="1:12" s="6" customFormat="1" ht="15.75">
      <c r="A77" s="18"/>
      <c r="B77" s="20"/>
      <c r="C77" s="20"/>
      <c r="D77" s="7"/>
      <c r="E77" s="87"/>
      <c r="F77" s="82"/>
      <c r="G77" s="10"/>
      <c r="H77" s="10"/>
      <c r="I77" s="10"/>
      <c r="J77" s="10"/>
      <c r="K77" s="10"/>
      <c r="L77" s="86"/>
    </row>
    <row r="78" spans="1:12" s="6" customFormat="1" ht="15.75">
      <c r="A78" s="18"/>
      <c r="B78" s="20"/>
      <c r="C78" s="20"/>
      <c r="D78" s="7"/>
      <c r="E78" s="87"/>
      <c r="F78" s="82"/>
      <c r="G78" s="10"/>
      <c r="H78" s="10"/>
      <c r="I78" s="10"/>
      <c r="J78" s="10"/>
      <c r="K78" s="10"/>
      <c r="L78" s="86"/>
    </row>
    <row r="79" spans="1:12" s="6" customFormat="1" ht="15.75">
      <c r="A79" s="18"/>
      <c r="B79" s="20"/>
      <c r="C79" s="20"/>
      <c r="D79" s="7"/>
      <c r="E79" s="87"/>
      <c r="F79" s="82"/>
      <c r="G79" s="10"/>
      <c r="H79" s="10"/>
      <c r="I79" s="10"/>
      <c r="J79" s="10"/>
      <c r="K79" s="10"/>
      <c r="L79" s="86"/>
    </row>
    <row r="80" spans="1:12" s="6" customFormat="1" ht="15.75">
      <c r="A80" s="18"/>
      <c r="B80" s="20"/>
      <c r="C80" s="20"/>
      <c r="D80" s="7"/>
      <c r="E80" s="87"/>
      <c r="F80" s="82"/>
      <c r="G80" s="10"/>
      <c r="H80" s="10"/>
      <c r="I80" s="10"/>
      <c r="J80" s="10"/>
      <c r="K80" s="10"/>
      <c r="L80" s="86"/>
    </row>
    <row r="81" spans="1:12" s="6" customFormat="1" ht="15.75">
      <c r="A81" s="18"/>
      <c r="B81" s="20"/>
      <c r="C81" s="20"/>
      <c r="D81" s="7"/>
      <c r="E81" s="87"/>
      <c r="F81" s="82"/>
      <c r="G81" s="10"/>
      <c r="H81" s="10"/>
      <c r="I81" s="10"/>
      <c r="J81" s="10"/>
      <c r="K81" s="10"/>
      <c r="L81" s="86"/>
    </row>
  </sheetData>
  <sheetProtection/>
  <mergeCells count="68">
    <mergeCell ref="D7:G7"/>
    <mergeCell ref="B8:C8"/>
    <mergeCell ref="D8:G8"/>
    <mergeCell ref="D9:G9"/>
    <mergeCell ref="D10:G10"/>
    <mergeCell ref="L63:L64"/>
    <mergeCell ref="L19:L20"/>
    <mergeCell ref="K21:K22"/>
    <mergeCell ref="C46:C47"/>
    <mergeCell ref="D46:D47"/>
    <mergeCell ref="B76:C76"/>
    <mergeCell ref="K76:L76"/>
    <mergeCell ref="B1:AN1"/>
    <mergeCell ref="B2:AN2"/>
    <mergeCell ref="B4:C4"/>
    <mergeCell ref="D4:G4"/>
    <mergeCell ref="D5:G5"/>
    <mergeCell ref="C63:C64"/>
    <mergeCell ref="D63:D64"/>
    <mergeCell ref="E11:E13"/>
    <mergeCell ref="L41:L43"/>
    <mergeCell ref="F21:F22"/>
    <mergeCell ref="E41:E43"/>
    <mergeCell ref="D41:D43"/>
    <mergeCell ref="C41:C43"/>
    <mergeCell ref="G11:H13"/>
    <mergeCell ref="J21:J22"/>
    <mergeCell ref="I21:I22"/>
    <mergeCell ref="A73:E73"/>
    <mergeCell ref="B68:B69"/>
    <mergeCell ref="C68:C69"/>
    <mergeCell ref="A63:A64"/>
    <mergeCell ref="E68:E69"/>
    <mergeCell ref="D66:D67"/>
    <mergeCell ref="E66:E67"/>
    <mergeCell ref="E63:E64"/>
    <mergeCell ref="B66:B67"/>
    <mergeCell ref="B63:B64"/>
    <mergeCell ref="B41:B43"/>
    <mergeCell ref="B27:B28"/>
    <mergeCell ref="I11:I13"/>
    <mergeCell ref="C11:C13"/>
    <mergeCell ref="E46:E47"/>
    <mergeCell ref="C19:C20"/>
    <mergeCell ref="D19:D20"/>
    <mergeCell ref="F41:F43"/>
    <mergeCell ref="B11:B13"/>
    <mergeCell ref="F11:F13"/>
    <mergeCell ref="L46:L47"/>
    <mergeCell ref="C21:C22"/>
    <mergeCell ref="L68:L69"/>
    <mergeCell ref="L66:L67"/>
    <mergeCell ref="C66:C67"/>
    <mergeCell ref="G21:G22"/>
    <mergeCell ref="H21:H22"/>
    <mergeCell ref="D68:D69"/>
    <mergeCell ref="E21:E22"/>
    <mergeCell ref="L39:L40"/>
    <mergeCell ref="A11:A13"/>
    <mergeCell ref="D11:D13"/>
    <mergeCell ref="D21:D22"/>
    <mergeCell ref="L11:L13"/>
    <mergeCell ref="D39:D40"/>
    <mergeCell ref="L21:L22"/>
    <mergeCell ref="J11:J13"/>
    <mergeCell ref="K11:K13"/>
    <mergeCell ref="E19:E20"/>
    <mergeCell ref="G19:G20"/>
  </mergeCells>
  <printOptions/>
  <pageMargins left="0.11811023622047245" right="0.11811023622047245" top="0.8267716535433072" bottom="0.7874015748031497" header="0.31496062992125984" footer="0.11811023622047245"/>
  <pageSetup firstPageNumber="8" useFirstPageNumber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2018-07-19T14:25:37Z</cp:lastPrinted>
  <dcterms:created xsi:type="dcterms:W3CDTF">1996-10-08T23:32:33Z</dcterms:created>
  <dcterms:modified xsi:type="dcterms:W3CDTF">2018-07-19T14:50:10Z</dcterms:modified>
  <cp:category/>
  <cp:version/>
  <cp:contentType/>
  <cp:contentStatus/>
</cp:coreProperties>
</file>