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425" yWindow="645" windowWidth="9975" windowHeight="10275" tabRatio="909" activeTab="0"/>
  </bookViews>
  <sheets>
    <sheet name="ДОДАТОК 2 Форма 2 п.1-5" sheetId="1" r:id="rId1"/>
    <sheet name="ДОДАТОК 2 Ф-2 п.7" sheetId="2" r:id="rId2"/>
    <sheet name="ДОДАТОК 2 Ф-2 п.6" sheetId="3" r:id="rId3"/>
    <sheet name="ДОДАТОК 2 Ф-2 п.8" sheetId="4" r:id="rId4"/>
    <sheet name="ДОДАТОК 2 Ф-2 п. 9" sheetId="5" r:id="rId5"/>
    <sheet name="ДОДАТОК 2 Ф-2 п.10" sheetId="6" r:id="rId6"/>
    <sheet name="ДОДАТОК 2 Ф-2 п.11-12" sheetId="7" r:id="rId7"/>
    <sheet name="ДОДАТОК 2 Ф-2 п.13-15" sheetId="8" r:id="rId8"/>
    <sheet name="ДОДАТОК 3 Форма 3 (потреба) " sheetId="9" r:id="rId9"/>
  </sheets>
  <definedNames>
    <definedName name="_xlnm.Print_Area" localSheetId="4">'ДОДАТОК 2 Ф-2 п. 9'!$A$1:$L$41</definedName>
    <definedName name="_xlnm.Print_Area" localSheetId="5">'ДОДАТОК 2 Ф-2 п.10'!$A$1:$P$17</definedName>
    <definedName name="_xlnm.Print_Area" localSheetId="6">'ДОДАТОК 2 Ф-2 п.11-12'!$A$1:$N$34</definedName>
    <definedName name="_xlnm.Print_Area" localSheetId="7">'ДОДАТОК 2 Ф-2 п.13-15'!$A$1:$L$73</definedName>
    <definedName name="_xlnm.Print_Area" localSheetId="2">'ДОДАТОК 2 Ф-2 п.6'!$A$1:$N$57</definedName>
    <definedName name="_xlnm.Print_Area" localSheetId="1">'ДОДАТОК 2 Ф-2 п.7'!$A$1:$N$21</definedName>
    <definedName name="_xlnm.Print_Area" localSheetId="3">'ДОДАТОК 2 Ф-2 п.8'!$A$1:$M$51</definedName>
    <definedName name="_xlnm.Print_Area" localSheetId="0">'ДОДАТОК 2 Форма 2 п.1-5'!$A$1:$N$46</definedName>
    <definedName name="_xlnm.Print_Area" localSheetId="8">'ДОДАТОК 3 Форма 3 (потреба) '!$A$1:$H$80</definedName>
  </definedNames>
  <calcPr fullCalcOnLoad="1"/>
</workbook>
</file>

<file path=xl/sharedStrings.xml><?xml version="1.0" encoding="utf-8"?>
<sst xmlns="http://schemas.openxmlformats.org/spreadsheetml/2006/main" count="671" uniqueCount="251">
  <si>
    <t xml:space="preserve">Найменування
</t>
  </si>
  <si>
    <t xml:space="preserve">фактично зайняті </t>
  </si>
  <si>
    <t>загальний фонд</t>
  </si>
  <si>
    <t>затрат</t>
  </si>
  <si>
    <t>продукту</t>
  </si>
  <si>
    <t>ефективності</t>
  </si>
  <si>
    <t>якості</t>
  </si>
  <si>
    <t>...</t>
  </si>
  <si>
    <t>Керівник фінансової служби</t>
  </si>
  <si>
    <t xml:space="preserve">загального фонду </t>
  </si>
  <si>
    <t>Затверджені призначення</t>
  </si>
  <si>
    <t>Граничний обсяг</t>
  </si>
  <si>
    <t>Найменування</t>
  </si>
  <si>
    <t xml:space="preserve">Показники </t>
  </si>
  <si>
    <t>Джерело інформації</t>
  </si>
  <si>
    <t>……</t>
  </si>
  <si>
    <t>…….</t>
  </si>
  <si>
    <t>Х</t>
  </si>
  <si>
    <t>з них штатні одиниці за загальним фондом, що враховані також у спеціальному фонді</t>
  </si>
  <si>
    <t>Загальний фонд</t>
  </si>
  <si>
    <t>Спеціальний фонд</t>
  </si>
  <si>
    <t>Одиниця виміру</t>
  </si>
  <si>
    <t>№ з/п</t>
  </si>
  <si>
    <t>затверджено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</si>
  <si>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</si>
  <si>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</si>
  <si>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</si>
  <si>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</si>
  <si>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</si>
  <si>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(підпис)</t>
  </si>
  <si>
    <t>(прізвище та ініціали)</t>
  </si>
  <si>
    <t>Код</t>
  </si>
  <si>
    <t xml:space="preserve">Найменування </t>
  </si>
  <si>
    <t>індикативні прогнозні показники</t>
  </si>
  <si>
    <t>Надходження із загального фонду бюджету</t>
  </si>
  <si>
    <t>Керівник установи</t>
  </si>
  <si>
    <t>граничний обсяг</t>
  </si>
  <si>
    <t xml:space="preserve">загальний фонд </t>
  </si>
  <si>
    <t>спеціальний фонд</t>
  </si>
  <si>
    <t>Категорії працівників</t>
  </si>
  <si>
    <t>фактично зайняті</t>
  </si>
  <si>
    <t xml:space="preserve">Загальний фонд </t>
  </si>
  <si>
    <t>Вжиті заходи щодо погашення заборгованості</t>
  </si>
  <si>
    <t>разом (3+4)</t>
  </si>
  <si>
    <t>разом (7+8)</t>
  </si>
  <si>
    <t>разом (11+12)</t>
  </si>
  <si>
    <t xml:space="preserve">20__ рік (звіт) </t>
  </si>
  <si>
    <t xml:space="preserve">20__ рік (проект) </t>
  </si>
  <si>
    <t xml:space="preserve">20__ рік (прогноз) </t>
  </si>
  <si>
    <t>20__ рік (прогноз)</t>
  </si>
  <si>
    <t>20__рік (звіт)</t>
  </si>
  <si>
    <t>20__рік (проект)</t>
  </si>
  <si>
    <t>20__рік (затверджено)</t>
  </si>
  <si>
    <t xml:space="preserve">спеціальний фонд </t>
  </si>
  <si>
    <t>УСЬОГО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</si>
  <si>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</si>
  <si>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</si>
  <si>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Повернення кредитів до бюджету</t>
  </si>
  <si>
    <t>20__ (затверджено)</t>
  </si>
  <si>
    <t>Напрями використання бюджетних коштів</t>
  </si>
  <si>
    <t>Загальний                  фонд</t>
  </si>
  <si>
    <t>Спеціальний                        фонд</t>
  </si>
  <si>
    <t>Загальний                фонд</t>
  </si>
  <si>
    <t>Спеціальний                                     фонд</t>
  </si>
  <si>
    <t>Усього штатних одиниць</t>
  </si>
  <si>
    <t>Найменування об'єкта відповідно до проектно-кошторисної документації</t>
  </si>
  <si>
    <t>Рівень будівельної готовності               об'єкта  на кінець бюджетного періоду, %</t>
  </si>
  <si>
    <t>Погашено кредиторську заборгованість за рахунок коштів</t>
  </si>
  <si>
    <t>Бюджетні зобов’язання (4+6)</t>
  </si>
  <si>
    <t>необхідно додатково (+)</t>
  </si>
  <si>
    <t>20__рік (проект) зміни у разі передбачення додаткових коштів</t>
  </si>
  <si>
    <t>20__ рік (прогноз) зміни у разі передбачення додаткових коштів</t>
  </si>
  <si>
    <t>(Код типової відомчої класифікації видатків та кредитування місцевих бюджетів)</t>
  </si>
  <si>
    <t>(грн)</t>
  </si>
  <si>
    <t xml:space="preserve">              (найменування відповідального виконавця)             </t>
  </si>
  <si>
    <t>(найменування бюджетної пограми/підпрограми згідно з Типовою програмною класифікацією видатків та кредитування місцевих бюджетів)</t>
  </si>
  <si>
    <t>(код Програмної класифікації видатків та кредитування місцевих бюджетів)</t>
  </si>
  <si>
    <t xml:space="preserve">     (код Програмної класифікації видатків та кредитування місцевих бюджетів)</t>
  </si>
  <si>
    <t xml:space="preserve">                (код Типової відомчої класифікації видатків та кредитування місцевих бюджетів)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</si>
  <si>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</si>
  <si>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</si>
  <si>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</si>
  <si>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разом (5+6)</t>
  </si>
  <si>
    <t>разом (8+9)</t>
  </si>
  <si>
    <r>
      <t xml:space="preserve">9. Структура видатків на оплату праці:                                                                                                                                                                    </t>
    </r>
    <r>
      <rPr>
        <sz val="12"/>
        <rFont val="Arial Cyr"/>
        <family val="2"/>
      </rPr>
      <t xml:space="preserve"> </t>
    </r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</si>
  <si>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</si>
  <si>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</si>
  <si>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Строк реалізації об'єкту (рік початку і завершення)</t>
  </si>
  <si>
    <t>Загальна вартість об'єкту</t>
  </si>
  <si>
    <t>разом (4+5)</t>
  </si>
  <si>
    <t>разом (10+11)</t>
  </si>
  <si>
    <t>Код Економічної класифікації видатків бюджету / код Класифікації кредитування бюджету</t>
  </si>
  <si>
    <t>Кердиторська заборгованість на кінець минулого бюджетного періоду</t>
  </si>
  <si>
    <t>Зміна кредитоської заборгованості            (6-5)</t>
  </si>
  <si>
    <t>Кердиторська заборгованість на початок минулого бюджетного періоду</t>
  </si>
  <si>
    <t>Кердиторська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</si>
  <si>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</si>
  <si>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(4-5-6)</t>
  </si>
  <si>
    <t>БЮДЖЕТНИЙ ЗАПИТ НА 20__-20__ РОКИ додатковий (Форма 20___-3)</t>
  </si>
  <si>
    <t>1. ______________________________________________________________________ (___)(___)</t>
  </si>
  <si>
    <t xml:space="preserve">              (найменування відповідального виконавця)            </t>
  </si>
  <si>
    <t>2. ______________________________________________________________________ (___)(___)(___)</t>
  </si>
  <si>
    <t>3. _________________________________________________________________________________ (___)(___)(___)(___)(___)(___)(___)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</si>
  <si>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програми/підпрограми</t>
  </si>
  <si>
    <t>20__ рік (прогноз) у межах доведених індикативних прогнозних показників</t>
  </si>
  <si>
    <t>20__ (проект) у межах доведених граничних обсягів</t>
  </si>
  <si>
    <t xml:space="preserve">Наслідки у разі, якщо додаткові кошти не будуть передбачені у 20__-20__ роках, та альтернативні заходи, яких необхідно вжити для забезпечення виконання бюджетної програми </t>
  </si>
  <si>
    <t>6. Витрати за кодами Економічної класифікації видатків / Класифікації кредитування бюджету:</t>
  </si>
  <si>
    <t>2018 рік (затверджено)</t>
  </si>
  <si>
    <t>Касові видатки / надання кредитів</t>
  </si>
  <si>
    <t>Касові видатки  / надання кредитів</t>
  </si>
  <si>
    <t>Очікуваний обсяг взяття поточних зобов’язань (3-5)</t>
  </si>
  <si>
    <t>Очікуваний обсяг взяття поточних зобов’язань                       (8-10)</t>
  </si>
  <si>
    <r>
      <t xml:space="preserve">Обґрунтування необхідності додаткових коштів на 20__ і 20__ роках </t>
    </r>
    <r>
      <rPr>
        <sz val="10"/>
        <rFont val="Arial Cyr"/>
        <family val="0"/>
      </rPr>
      <t xml:space="preserve"> </t>
    </r>
  </si>
  <si>
    <t>……..</t>
  </si>
  <si>
    <r>
      <t>Обґрунтування необхідності додаткових коштів на 20__рік</t>
    </r>
    <r>
      <rPr>
        <b/>
        <sz val="10"/>
        <color indexed="10"/>
        <rFont val="Arial Cyr"/>
        <family val="0"/>
      </rPr>
      <t xml:space="preserve"> </t>
    </r>
  </si>
  <si>
    <t>у тому числі бюджет розвитку</t>
  </si>
  <si>
    <t>8. Результативні показники бюджетної програми:</t>
  </si>
  <si>
    <r>
      <t>Спеціальний фонд (</t>
    </r>
    <r>
      <rPr>
        <i/>
        <sz val="10"/>
        <rFont val="Times New Roman"/>
        <family val="1"/>
      </rPr>
      <t>бюджет розвитку)</t>
    </r>
  </si>
  <si>
    <r>
      <t xml:space="preserve">Спеціальний фонд </t>
    </r>
    <r>
      <rPr>
        <i/>
        <sz val="10"/>
        <rFont val="Times New Roman"/>
        <family val="1"/>
      </rPr>
      <t>(бюджет розвитку)</t>
    </r>
  </si>
  <si>
    <t xml:space="preserve">              (найменування головного розпорядника коштів місцевого бюджету )            </t>
  </si>
  <si>
    <t>4. Додаткові витрати бюджету м.Житомира:</t>
  </si>
  <si>
    <t>Найменування місцевої/регіональної програми</t>
  </si>
  <si>
    <t>1) додаткові витрати на 20__ рік за бюджетними програмами/підпрограмами:</t>
  </si>
  <si>
    <t>Зміна результативних показників, які характеризують виконання бюджетної програми/підпрограми, у разі передбачення додаткових коштів</t>
  </si>
  <si>
    <r>
      <t>2) д</t>
    </r>
    <r>
      <rPr>
        <b/>
        <sz val="10"/>
        <rFont val="Arial Cyr"/>
        <family val="0"/>
      </rPr>
      <t>одаткові витрати</t>
    </r>
    <r>
      <rPr>
        <b/>
        <sz val="10"/>
        <rFont val="Arial Cyr"/>
        <family val="2"/>
      </rPr>
      <t xml:space="preserve"> на 20___ і 20___ роки за бюджетними програмами/підпрограмами:</t>
    </r>
  </si>
  <si>
    <t>Зміна результативних показників бюджетної порграми/підпрограми у разі передбачення додаткових коштів:</t>
  </si>
  <si>
    <t>БЮДЖЕТНИЙ ЗАПИТ НА 2019-2021 РОКИ індивідуальний (Форма 2019-2)</t>
  </si>
  <si>
    <r>
      <rPr>
        <b/>
        <sz val="12"/>
        <rFont val="Arial Cyr"/>
        <family val="0"/>
      </rPr>
      <t>1</t>
    </r>
    <r>
      <rPr>
        <b/>
        <u val="single"/>
        <sz val="12"/>
        <rFont val="Arial Cyr"/>
        <family val="0"/>
      </rPr>
      <t>. Управління у справах сім'ї, молоді та спорту Житомирської міської ради</t>
    </r>
    <r>
      <rPr>
        <b/>
        <sz val="12"/>
        <rFont val="Arial Cyr"/>
        <family val="0"/>
      </rPr>
      <t xml:space="preserve">                        </t>
    </r>
    <r>
      <rPr>
        <b/>
        <u val="single"/>
        <sz val="12"/>
        <rFont val="Arial Cyr"/>
        <family val="0"/>
      </rPr>
      <t>( 1 )( 1 )</t>
    </r>
  </si>
  <si>
    <t xml:space="preserve">2017 рік (звіт) </t>
  </si>
  <si>
    <t xml:space="preserve">2018 рік (затверджено) </t>
  </si>
  <si>
    <t xml:space="preserve">2019 рік (проект) </t>
  </si>
  <si>
    <t xml:space="preserve">2020 рік (прогноз) </t>
  </si>
  <si>
    <t xml:space="preserve">2021 рік (прогноз) </t>
  </si>
  <si>
    <t>Видатки на відрядження</t>
  </si>
  <si>
    <t>Оплата електроенергії</t>
  </si>
  <si>
    <t>Оплата природного газу</t>
  </si>
  <si>
    <t>Нарахування на оплату праці</t>
  </si>
  <si>
    <t>Оплата праці</t>
  </si>
  <si>
    <t>Предмети, матеріали, обладнання та інвентар</t>
  </si>
  <si>
    <t>Оплата послуг (крім комунальних)</t>
  </si>
  <si>
    <t>Оплата водопостачання та водовідведення</t>
  </si>
  <si>
    <t>1) видатки за кодами Економічної класифікації видатків бюджету у 2017 - 2019 роках:</t>
  </si>
  <si>
    <t>2018 (затверджено)</t>
  </si>
  <si>
    <t>2) надання кредитів за кодами Класифікації кредитування бюджету у 2017 - 2019 роках: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</si>
  <si>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</si>
  <si>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</si>
  <si>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1) витрати за напрямами використання бюджетних коштів у 2017 - 2019 роках:</t>
  </si>
  <si>
    <t>2) витрати за напрямами використання бюджетних коштів у 2020 - 2021 роках:</t>
  </si>
  <si>
    <t>1) результативні показники бюджетної програми/підпрограми  у 2017 - 2019 роках:</t>
  </si>
  <si>
    <t>2) результативні показники бюджетної програми/підпрограми у 2020 - 2021 роках:</t>
  </si>
  <si>
    <t>2017 рік (звіт)</t>
  </si>
  <si>
    <t>2019 рік (проект)</t>
  </si>
  <si>
    <t> од.</t>
  </si>
  <si>
    <t>осіб</t>
  </si>
  <si>
    <t>грн.</t>
  </si>
  <si>
    <t>%</t>
  </si>
  <si>
    <t>2020 рік (прогноз)</t>
  </si>
  <si>
    <t>2021 рік (прогноз)</t>
  </si>
  <si>
    <t>звітність з соціальної роботи</t>
  </si>
  <si>
    <t>кошторис</t>
  </si>
  <si>
    <t>1. Обов’язкові виплати</t>
  </si>
  <si>
    <t>2. Інші доплати та надбавки</t>
  </si>
  <si>
    <t>3. Премії</t>
  </si>
  <si>
    <t>4. Матеріальна допомога</t>
  </si>
  <si>
    <t>2018 рік (план)</t>
  </si>
  <si>
    <t>2019 рік</t>
  </si>
  <si>
    <t>2020 рік</t>
  </si>
  <si>
    <t>Кількість закладів, установ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</si>
  <si>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спорту, 2019-2021 роки</t>
  </si>
  <si>
    <t>Підготовка спортивного резерву та підвищення рівня фізичної підготовленості дітей дитячо-юнацькими спортивними школами</t>
  </si>
  <si>
    <t>Медикаменти та перев'язувальні матеріали</t>
  </si>
  <si>
    <t>Завдання 1. 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</si>
  <si>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видів, видатки на утримання яких здійснюються з бюджету</t>
  </si>
  <si>
    <t>обсяг витрат на утримання СДЮСШОР з футболу "Полісся" ЖМР</t>
  </si>
  <si>
    <t>обсяг витрат на заробітну плату СДЮСШОР з футболу "Полісся" ЖМР</t>
  </si>
  <si>
    <t>кількість штатних працівників СДЮСШОР з футболу "Полісся" ЖМР</t>
  </si>
  <si>
    <t xml:space="preserve">грн. </t>
  </si>
  <si>
    <t>Штатний розклад</t>
  </si>
  <si>
    <t>середньорічна кількість учнів СДЮСШОР з футболу "Полісся" ЖМР</t>
  </si>
  <si>
    <t>статистична звітність</t>
  </si>
  <si>
    <t>план роботи на навчальний рік</t>
  </si>
  <si>
    <t xml:space="preserve">середньомісячна заробітна плата працівника СДЮСШОР з футболу "Полісся" ЖМР </t>
  </si>
  <si>
    <t xml:space="preserve">середні витрати на утримання СДЮСШОР з футболу "Полісся" ЖМР, з розрахунку на одного працівника, грн; </t>
  </si>
  <si>
    <t>середні витрати на навчально-тренувальну роботу у СДЮСШОР з футболу "Полісся" ЖМР, у розрахунку на одного учня</t>
  </si>
  <si>
    <t>середні витрати на забезпечення участі одного учня СДЮСШОР з футболу "Полісся" ЖМР у регіональних спортивних змаганнях</t>
  </si>
  <si>
    <t>кількість підготовлених у СДЮСШОР з футболу "Полісся" ЖМР, майстрів спорту України / кандидатів у майстри спорту України</t>
  </si>
  <si>
    <t xml:space="preserve">кількість учнів у СДЮСШОР з футболу "Полісся" ЖМР, які здобули призові місця в регіональних спортивних змаганнях, осіб; </t>
  </si>
  <si>
    <t>динаміка** кількості учнів СДЮСШОР з футболу "Полісся" ЖМР, порівняно з минулим роком, %</t>
  </si>
  <si>
    <t>розрахунок</t>
  </si>
  <si>
    <t>Тренери-викладачі</t>
  </si>
  <si>
    <t>Керівні працівники</t>
  </si>
  <si>
    <t>Спеціалісти</t>
  </si>
  <si>
    <t>Медпрацівники</t>
  </si>
  <si>
    <t>Обслуговуючий персонал</t>
  </si>
  <si>
    <t>2017 рік (прогноз)</t>
  </si>
  <si>
    <t>2018 рік (прогноз)</t>
  </si>
  <si>
    <t>2017рік (звіт)</t>
  </si>
  <si>
    <t>14 . Бюджетні зобов’язання у 2017-2019 роках:</t>
  </si>
  <si>
    <t>15. Підстави та обґрунтування видатків спеціального фонду на 2017 рік та на 2018 - 2019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</si>
  <si>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13. Аналіз результатів, досягнутих внаслідок використання коштів загального фонду бюджету у 2017 році, очікувані результати у 2018 році, обгрунтування необхідності  передбачення витрат на 2019 -2020 роки.</t>
  </si>
  <si>
    <t>1) кредиторська заборгованість  місцевого бюджету  у 2017 році:</t>
  </si>
  <si>
    <t>2018 рік</t>
  </si>
  <si>
    <t>Закон України №3808-XII від 24.12.1993р. «Про фізичну культуру і спорт» (зі змінами та доповненнями). Рішення сесії Житомирської міської ради №31 від 28.12.2015 р. «Про затвердження міської соціальної програми розвитку галузі фізичної культури і спорту на 2016-2018 роки» (зі змінами та доповненнями). Рішення сесії Житомирської міської ради від 18.12.2017р. №881 «Про міський бюджет на 2018 рік» (зі змінами та доповненнями)</t>
  </si>
  <si>
    <t xml:space="preserve">Рішення сесії Житомирської міської ради №31 від 28.12.2015 р. </t>
  </si>
  <si>
    <t>Міська соціальна програма розвитку галузі фізичної культури і спорту на 2016-2018 роки (зі змінами та доповненнями)</t>
  </si>
  <si>
    <t xml:space="preserve">Проект міської соціальної програми розвитку галузі фізичної культури і спорту на 2019-2021 роки </t>
  </si>
  <si>
    <t>кількість учнів СДЮСШОР з футболу "Полісся" ЖМР, що взяли участь у регіональних змаганнях</t>
  </si>
  <si>
    <t xml:space="preserve">кількість учнів СДЮСШОР з футболу "Полісся" ЖМР, що взяли участь у регіональних змаганнях </t>
  </si>
  <si>
    <t>1.1.</t>
  </si>
  <si>
    <t>1.2.</t>
  </si>
  <si>
    <t>1.3.</t>
  </si>
  <si>
    <t>1.4.</t>
  </si>
  <si>
    <t>2.1.</t>
  </si>
  <si>
    <t>2.2.</t>
  </si>
  <si>
    <t>3.1.</t>
  </si>
  <si>
    <t>3.2.</t>
  </si>
  <si>
    <t>3.3.</t>
  </si>
  <si>
    <t>3.4.</t>
  </si>
  <si>
    <t>4.1.</t>
  </si>
  <si>
    <t>4.2.</t>
  </si>
  <si>
    <t>4.3.</t>
  </si>
  <si>
    <t>(найменування бюджетної пограми згідно з Типовою програмною класифікацією видатків та кредитування місцевих бюджетів)</t>
  </si>
  <si>
    <t xml:space="preserve">1) мета бюджетної програми, строки її реалізації;     </t>
  </si>
  <si>
    <t>2) завдання бюджетної програми;</t>
  </si>
  <si>
    <t>3) підстави для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</si>
  <si>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</si>
  <si>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2017-2019 роках:</t>
  </si>
  <si>
    <t>Утримання та навчально-тренувальна робота комунальних дитячо-юнацьких спортивних шкіл</t>
  </si>
  <si>
    <t>1115031 Утримання та навчально-тренувальна робота комунальних дитячо-юнацьких спортивних шкіл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</si>
  <si>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</si>
  <si>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2017 - 2019 роках:</t>
  </si>
  <si>
    <t>2) місцеві/регіональні програми, які виконуються в межах бюджетної програми  у 2020  - 2021  роках:</t>
  </si>
  <si>
    <t>12. Об`єкти, які виконуються в межах бюджетної програми за рахунок коштів бюджету розвитку у  2017 - 2021 роках:</t>
  </si>
  <si>
    <t>Ковальчук І.А.</t>
  </si>
  <si>
    <t>Кононенко А.О.</t>
  </si>
  <si>
    <r>
      <t>2</t>
    </r>
    <r>
      <rPr>
        <b/>
        <u val="single"/>
        <sz val="12"/>
        <rFont val="Arial Cyr"/>
        <family val="0"/>
      </rPr>
      <t>. Спеціалізована дитячо-юнацька спортивна школа олімпійського резерву з футболу "Полісся"</t>
    </r>
    <r>
      <rPr>
        <b/>
        <sz val="12"/>
        <rFont val="Arial Cyr"/>
        <family val="2"/>
      </rPr>
      <t xml:space="preserve">         </t>
    </r>
    <r>
      <rPr>
        <b/>
        <u val="single"/>
        <sz val="12"/>
        <rFont val="Arial Cyr"/>
        <family val="0"/>
      </rPr>
      <t>( 1 )( 1 )( 1 )</t>
    </r>
  </si>
  <si>
    <t xml:space="preserve">СДЮСШОР з футболу «Полісся» є найбільшою футбольною школою в Житомирської області, де навчається 476 вихованців, 34 спортивних груп та 16 тренерів.СДЮСШОР з футболу «Полісся»  бере участь в таких турнірах: Чемпіонаті України з футболу – групи 2002р.н. та 2004р.н.;В Чемпіонаті області з футболу (Вища ліга) – групи 2003, 2004, 2005, 2006, 2007, 2009 рр.н.; В Чемпіонаті м. Києва – групи 2006 р.н. В 2017 році було започатковано Міжнародний турнір пам’яті Першого директора школи, Заслуженого тренера України, майстра спорту СРСР Сюсюри Миколи Петровича.
Провели традиційний Всеукраїнський турнір з футболу пам’яті першого президента ФФУ, заслуженого тренера України Баннікова Віктора Максимовича. </t>
  </si>
  <si>
    <t>4. Мета та завдання бюджетної програми на 2019 - 2021 роки: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</si>
  <si>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</si>
  <si>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</si>
  <si>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</si>
  <si>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2) надходження для виконання бюджетної програми у 2020- 2021 роках:</t>
  </si>
  <si>
    <t>3) дебіторська заборгованість в 2017-2019  роках:</t>
  </si>
  <si>
    <t>Дебіторська заборгованість на 01.01.2017</t>
  </si>
  <si>
    <t>Дебіторська заборгованість на 01.01.2018</t>
  </si>
  <si>
    <t>Очікувана дебіторська заборгованість на 01.01.2019</t>
  </si>
  <si>
    <t>4) аналіз управління бюджетними зобов’язаннями та пропозиції щодо упорядкування бюджетних зобов’язань у 2020 році.</t>
  </si>
  <si>
    <r>
      <t xml:space="preserve">3. </t>
    </r>
    <r>
      <rPr>
        <b/>
        <u val="single"/>
        <sz val="12"/>
        <rFont val="Arial Cyr"/>
        <family val="0"/>
      </rPr>
      <t>Утримання та навчально-тренувальна робота комунальних дитячо-юнацьких спортивних шкіл</t>
    </r>
    <r>
      <rPr>
        <b/>
        <sz val="12"/>
        <rFont val="Arial Cyr"/>
        <family val="0"/>
      </rPr>
      <t xml:space="preserve">                                         </t>
    </r>
    <r>
      <rPr>
        <b/>
        <u val="single"/>
        <sz val="12"/>
        <rFont val="Arial Cyr"/>
        <family val="0"/>
      </rPr>
      <t>( 1 )( 1 )( 1 )( 5)( 0 )( 3 )( 1 )</t>
    </r>
  </si>
  <si>
    <t>2) кредиторська заборгованість місцевого  бюджету у 2018- 2019 роках:</t>
  </si>
  <si>
    <t xml:space="preserve">              (найменування головного розпорядника коштів місцевого бюджету)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</si>
</sst>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1">
    <font>
      <sz val="10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i/>
      <sz val="10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0"/>
      <color indexed="10"/>
      <name val="Arial Cyr"/>
      <family val="0"/>
    </font>
    <font>
      <sz val="12"/>
      <name val="Arial"/>
      <family val="2"/>
    </font>
    <font>
      <sz val="9"/>
      <name val="Arial Cyr"/>
      <family val="0"/>
    </font>
    <font>
      <b/>
      <u val="single"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1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6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32" borderId="0" xfId="0" applyFont="1" applyFill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82" fontId="11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182" fontId="0" fillId="0" borderId="13" xfId="0" applyNumberFormat="1" applyFont="1" applyFill="1" applyBorder="1" applyAlignment="1">
      <alignment horizontal="center" vertical="center" wrapText="1"/>
    </xf>
    <xf numFmtId="182" fontId="0" fillId="0" borderId="15" xfId="0" applyNumberFormat="1" applyFont="1" applyFill="1" applyBorder="1" applyAlignment="1">
      <alignment horizontal="center" vertical="center" wrapText="1"/>
    </xf>
    <xf numFmtId="182" fontId="0" fillId="32" borderId="10" xfId="0" applyNumberFormat="1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182" fontId="0" fillId="0" borderId="13" xfId="0" applyNumberFormat="1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182" fontId="0" fillId="32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 wrapText="1"/>
    </xf>
    <xf numFmtId="49" fontId="0" fillId="0" borderId="10" xfId="0" applyNumberForma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45"/>
  <sheetViews>
    <sheetView showGridLines="0" tabSelected="1" zoomScaleSheetLayoutView="100" zoomScalePageLayoutView="0" workbookViewId="0" topLeftCell="A4">
      <selection activeCell="A21" sqref="A21:F21"/>
    </sheetView>
  </sheetViews>
  <sheetFormatPr defaultColWidth="9.00390625" defaultRowHeight="12.75"/>
  <cols>
    <col min="1" max="1" width="10.00390625" style="59" bestFit="1" customWidth="1"/>
    <col min="2" max="2" width="30.00390625" style="59" customWidth="1"/>
    <col min="3" max="3" width="15.00390625" style="59" customWidth="1"/>
    <col min="4" max="4" width="15.75390625" style="59" customWidth="1"/>
    <col min="5" max="6" width="16.00390625" style="59" customWidth="1"/>
    <col min="7" max="7" width="17.00390625" style="59" customWidth="1"/>
    <col min="8" max="8" width="15.75390625" style="59" customWidth="1"/>
    <col min="9" max="9" width="18.75390625" style="59" customWidth="1"/>
    <col min="10" max="10" width="15.375" style="59" customWidth="1"/>
    <col min="11" max="11" width="14.25390625" style="59" customWidth="1"/>
    <col min="12" max="12" width="12.625" style="59" customWidth="1"/>
    <col min="13" max="13" width="16.25390625" style="59" customWidth="1"/>
    <col min="14" max="14" width="15.375" style="59" customWidth="1"/>
    <col min="15" max="15" width="7.375" style="59" customWidth="1"/>
    <col min="16" max="16" width="6.375" style="59" customWidth="1"/>
    <col min="17" max="16384" width="9.125" style="59" customWidth="1"/>
  </cols>
  <sheetData>
    <row r="1" spans="1:8" ht="18">
      <c r="A1" s="183" t="s">
        <v>127</v>
      </c>
      <c r="B1" s="183"/>
      <c r="C1" s="183"/>
      <c r="D1" s="183"/>
      <c r="E1" s="183"/>
      <c r="F1" s="183"/>
      <c r="G1" s="183"/>
      <c r="H1" s="183"/>
    </row>
    <row r="2" spans="1:3" ht="12.75">
      <c r="A2" s="57"/>
      <c r="B2" s="57"/>
      <c r="C2" s="57"/>
    </row>
    <row r="3" spans="1:12" ht="15" customHeight="1">
      <c r="A3" s="184" t="s">
        <v>128</v>
      </c>
      <c r="B3" s="184"/>
      <c r="C3" s="184"/>
      <c r="D3" s="184"/>
      <c r="E3" s="184"/>
      <c r="F3" s="184"/>
      <c r="G3" s="184"/>
      <c r="H3" s="74"/>
      <c r="I3" s="74"/>
      <c r="J3" s="74"/>
      <c r="K3" s="74"/>
      <c r="L3" s="74"/>
    </row>
    <row r="4" spans="1:12" ht="15" customHeight="1">
      <c r="A4" s="179" t="s">
        <v>250</v>
      </c>
      <c r="B4" s="179"/>
      <c r="C4" s="179"/>
      <c r="D4" s="179"/>
      <c r="E4" s="179"/>
      <c r="F4" s="179" t="s">
        <v>78</v>
      </c>
      <c r="G4" s="179"/>
      <c r="H4" s="179"/>
      <c r="I4" s="179"/>
      <c r="J4" s="179"/>
      <c r="K4" s="179"/>
      <c r="L4" s="179"/>
    </row>
    <row r="5" spans="1:12" ht="1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5" customHeight="1">
      <c r="A6" s="182" t="s">
        <v>236</v>
      </c>
      <c r="B6" s="182"/>
      <c r="C6" s="182"/>
      <c r="D6" s="182"/>
      <c r="E6" s="182"/>
      <c r="F6" s="182"/>
      <c r="G6" s="182"/>
      <c r="H6" s="182"/>
      <c r="I6" s="74"/>
      <c r="J6" s="74"/>
      <c r="K6" s="74"/>
      <c r="L6" s="74"/>
    </row>
    <row r="7" spans="1:12" ht="15" customHeight="1">
      <c r="A7" s="179" t="s">
        <v>74</v>
      </c>
      <c r="B7" s="179"/>
      <c r="C7" s="179"/>
      <c r="D7" s="179"/>
      <c r="E7" s="179"/>
      <c r="F7" s="179" t="s">
        <v>78</v>
      </c>
      <c r="G7" s="179"/>
      <c r="H7" s="179"/>
      <c r="I7" s="179"/>
      <c r="J7" s="179"/>
      <c r="K7" s="179"/>
      <c r="L7" s="179"/>
    </row>
    <row r="8" spans="1:12" ht="15" customHeight="1">
      <c r="A8" s="102"/>
      <c r="B8" s="102"/>
      <c r="C8" s="102"/>
      <c r="D8" s="102"/>
      <c r="E8" s="102"/>
      <c r="F8" s="75"/>
      <c r="G8" s="75"/>
      <c r="H8" s="75"/>
      <c r="I8" s="75"/>
      <c r="J8" s="75"/>
      <c r="K8" s="75"/>
      <c r="L8" s="74"/>
    </row>
    <row r="9" spans="1:12" ht="15.75" customHeight="1">
      <c r="A9" s="182" t="s">
        <v>248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74"/>
    </row>
    <row r="10" spans="1:12" ht="39" customHeight="1">
      <c r="A10" s="181" t="s">
        <v>222</v>
      </c>
      <c r="B10" s="181"/>
      <c r="C10" s="181"/>
      <c r="D10" s="181"/>
      <c r="E10" s="181"/>
      <c r="F10" s="181" t="s">
        <v>77</v>
      </c>
      <c r="G10" s="181"/>
      <c r="H10" s="181"/>
      <c r="I10" s="181"/>
      <c r="J10" s="181"/>
      <c r="K10" s="181"/>
      <c r="L10" s="74"/>
    </row>
    <row r="11" spans="1:12" ht="15">
      <c r="A11" s="75"/>
      <c r="B11" s="75"/>
      <c r="C11" s="75"/>
      <c r="D11" s="75"/>
      <c r="E11" s="75"/>
      <c r="F11" s="75"/>
      <c r="G11" s="75"/>
      <c r="H11" s="75"/>
      <c r="I11" s="74"/>
      <c r="J11" s="74"/>
      <c r="K11" s="74"/>
      <c r="L11" s="74"/>
    </row>
    <row r="12" spans="1:12" ht="15.75">
      <c r="A12" s="175" t="s">
        <v>238</v>
      </c>
      <c r="B12" s="175"/>
      <c r="C12" s="175"/>
      <c r="D12" s="175"/>
      <c r="E12" s="175"/>
      <c r="F12" s="175"/>
      <c r="G12" s="175"/>
      <c r="H12" s="175"/>
      <c r="I12" s="74"/>
      <c r="J12" s="74"/>
      <c r="K12" s="74"/>
      <c r="L12" s="74"/>
    </row>
    <row r="13" spans="1:12" ht="15.75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ht="15.75">
      <c r="A14" s="175" t="s">
        <v>223</v>
      </c>
      <c r="B14" s="175"/>
      <c r="C14" s="175"/>
      <c r="D14" s="175"/>
      <c r="E14" s="175"/>
      <c r="F14" s="74"/>
      <c r="G14" s="74"/>
      <c r="H14" s="74"/>
      <c r="I14" s="74"/>
      <c r="J14" s="74"/>
      <c r="K14" s="74"/>
      <c r="L14" s="74"/>
    </row>
    <row r="15" spans="1:14" ht="35.25" customHeight="1">
      <c r="A15" s="174" t="s">
        <v>169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</row>
    <row r="16" spans="1:14" ht="1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1:12" ht="15.75">
      <c r="A17" s="178" t="s">
        <v>224</v>
      </c>
      <c r="B17" s="178"/>
      <c r="C17" s="178"/>
      <c r="D17" s="178"/>
      <c r="E17" s="74"/>
      <c r="F17" s="74"/>
      <c r="G17" s="74"/>
      <c r="H17" s="74"/>
      <c r="I17" s="74"/>
      <c r="J17" s="74"/>
      <c r="K17" s="74"/>
      <c r="L17" s="74"/>
    </row>
    <row r="18" spans="1:14" ht="15.75">
      <c r="A18" s="174" t="s">
        <v>170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</row>
    <row r="19" spans="1:12" ht="26.25" customHeight="1">
      <c r="A19" s="175" t="s">
        <v>225</v>
      </c>
      <c r="B19" s="175"/>
      <c r="C19" s="175"/>
      <c r="D19" s="175"/>
      <c r="E19" s="74"/>
      <c r="F19" s="74"/>
      <c r="G19" s="74"/>
      <c r="H19" s="74"/>
      <c r="I19" s="74"/>
      <c r="J19" s="74"/>
      <c r="K19" s="74"/>
      <c r="L19" s="74"/>
    </row>
    <row r="20" spans="1:14" ht="46.5" customHeight="1">
      <c r="A20" s="174" t="s">
        <v>203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</row>
    <row r="21" spans="1:14" s="62" customFormat="1" ht="22.5" customHeight="1">
      <c r="A21" s="180" t="s">
        <v>226</v>
      </c>
      <c r="B21" s="180"/>
      <c r="C21" s="180"/>
      <c r="D21" s="180"/>
      <c r="E21" s="180"/>
      <c r="F21" s="180"/>
      <c r="G21" s="76"/>
      <c r="H21" s="76"/>
      <c r="I21" s="76"/>
      <c r="J21" s="76"/>
      <c r="K21" s="76"/>
      <c r="L21" s="76"/>
      <c r="M21" s="76"/>
      <c r="N21" s="76"/>
    </row>
    <row r="22" spans="1:12" ht="15.75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1:14" s="62" customFormat="1" ht="18.75" customHeight="1">
      <c r="A23" s="177" t="s">
        <v>227</v>
      </c>
      <c r="B23" s="177"/>
      <c r="C23" s="177"/>
      <c r="D23" s="177"/>
      <c r="E23" s="177"/>
      <c r="F23" s="177"/>
      <c r="G23" s="76"/>
      <c r="H23" s="76"/>
      <c r="I23" s="76"/>
      <c r="J23" s="76"/>
      <c r="K23" s="76"/>
      <c r="L23" s="76"/>
      <c r="M23" s="76"/>
      <c r="N23" s="76"/>
    </row>
    <row r="24" spans="1:14" s="62" customFormat="1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105" t="s">
        <v>73</v>
      </c>
    </row>
    <row r="25" spans="1:14" ht="22.5" customHeight="1">
      <c r="A25" s="168" t="s">
        <v>31</v>
      </c>
      <c r="B25" s="168" t="s">
        <v>12</v>
      </c>
      <c r="C25" s="168" t="s">
        <v>129</v>
      </c>
      <c r="D25" s="168"/>
      <c r="E25" s="168"/>
      <c r="F25" s="168"/>
      <c r="G25" s="168" t="s">
        <v>130</v>
      </c>
      <c r="H25" s="168"/>
      <c r="I25" s="168"/>
      <c r="J25" s="168"/>
      <c r="K25" s="168" t="s">
        <v>131</v>
      </c>
      <c r="L25" s="168"/>
      <c r="M25" s="168"/>
      <c r="N25" s="168"/>
    </row>
    <row r="26" spans="1:14" ht="30" customHeight="1">
      <c r="A26" s="168"/>
      <c r="B26" s="168"/>
      <c r="C26" s="135" t="s">
        <v>2</v>
      </c>
      <c r="D26" s="135" t="s">
        <v>53</v>
      </c>
      <c r="E26" s="135" t="s">
        <v>116</v>
      </c>
      <c r="F26" s="135" t="s">
        <v>43</v>
      </c>
      <c r="G26" s="135" t="s">
        <v>2</v>
      </c>
      <c r="H26" s="135" t="s">
        <v>53</v>
      </c>
      <c r="I26" s="135" t="s">
        <v>116</v>
      </c>
      <c r="J26" s="135" t="s">
        <v>44</v>
      </c>
      <c r="K26" s="135" t="s">
        <v>2</v>
      </c>
      <c r="L26" s="135" t="s">
        <v>53</v>
      </c>
      <c r="M26" s="135" t="s">
        <v>116</v>
      </c>
      <c r="N26" s="135" t="s">
        <v>45</v>
      </c>
    </row>
    <row r="27" spans="1:14" ht="19.5" customHeight="1">
      <c r="A27" s="17">
        <v>1</v>
      </c>
      <c r="B27" s="17">
        <v>2</v>
      </c>
      <c r="C27" s="17">
        <v>3</v>
      </c>
      <c r="D27" s="17">
        <v>4</v>
      </c>
      <c r="E27" s="17">
        <v>5</v>
      </c>
      <c r="F27" s="17">
        <v>6</v>
      </c>
      <c r="G27" s="17">
        <v>7</v>
      </c>
      <c r="H27" s="17">
        <v>8</v>
      </c>
      <c r="I27" s="17">
        <v>9</v>
      </c>
      <c r="J27" s="17">
        <v>10</v>
      </c>
      <c r="K27" s="17">
        <v>11</v>
      </c>
      <c r="L27" s="17">
        <v>12</v>
      </c>
      <c r="M27" s="17">
        <v>13</v>
      </c>
      <c r="N27" s="17">
        <v>14</v>
      </c>
    </row>
    <row r="28" spans="1:14" ht="63" customHeight="1">
      <c r="A28" s="17">
        <v>1115031</v>
      </c>
      <c r="B28" s="18" t="s">
        <v>228</v>
      </c>
      <c r="C28" s="150">
        <v>3702094.85</v>
      </c>
      <c r="D28" s="150">
        <v>136879</v>
      </c>
      <c r="E28" s="150"/>
      <c r="F28" s="150">
        <f>C28+D28</f>
        <v>3838973.85</v>
      </c>
      <c r="G28" s="150">
        <f>G33</f>
        <v>4454600</v>
      </c>
      <c r="H28" s="150"/>
      <c r="I28" s="150"/>
      <c r="J28" s="150">
        <f>G28</f>
        <v>4454600</v>
      </c>
      <c r="K28" s="150">
        <v>8677922.48</v>
      </c>
      <c r="L28" s="150"/>
      <c r="M28" s="150"/>
      <c r="N28" s="150">
        <v>8677922.48</v>
      </c>
    </row>
    <row r="29" spans="1:14" ht="29.25" customHeight="1">
      <c r="A29" s="48"/>
      <c r="B29" s="18" t="s">
        <v>34</v>
      </c>
      <c r="C29" s="150">
        <v>3702094.85</v>
      </c>
      <c r="D29" s="150" t="s">
        <v>17</v>
      </c>
      <c r="E29" s="150" t="s">
        <v>17</v>
      </c>
      <c r="F29" s="150">
        <f>C29</f>
        <v>3702094.85</v>
      </c>
      <c r="G29" s="150">
        <v>4454600</v>
      </c>
      <c r="H29" s="150" t="s">
        <v>17</v>
      </c>
      <c r="I29" s="150" t="s">
        <v>17</v>
      </c>
      <c r="J29" s="150">
        <f>G29</f>
        <v>4454600</v>
      </c>
      <c r="K29" s="150">
        <v>8677922.48</v>
      </c>
      <c r="L29" s="150" t="s">
        <v>17</v>
      </c>
      <c r="M29" s="150" t="s">
        <v>17</v>
      </c>
      <c r="N29" s="150">
        <v>8677922.48</v>
      </c>
    </row>
    <row r="30" spans="1:14" ht="57">
      <c r="A30" s="17"/>
      <c r="B30" s="18" t="s">
        <v>55</v>
      </c>
      <c r="C30" s="150" t="s">
        <v>17</v>
      </c>
      <c r="D30" s="150">
        <v>136879</v>
      </c>
      <c r="E30" s="150"/>
      <c r="F30" s="150">
        <f>D30</f>
        <v>136879</v>
      </c>
      <c r="G30" s="150" t="s">
        <v>17</v>
      </c>
      <c r="H30" s="150">
        <v>135716.64</v>
      </c>
      <c r="I30" s="150"/>
      <c r="J30" s="150">
        <f>H30</f>
        <v>135716.64</v>
      </c>
      <c r="K30" s="150" t="s">
        <v>17</v>
      </c>
      <c r="L30" s="150"/>
      <c r="M30" s="150"/>
      <c r="N30" s="150"/>
    </row>
    <row r="31" spans="1:14" ht="57">
      <c r="A31" s="18"/>
      <c r="B31" s="18" t="s">
        <v>56</v>
      </c>
      <c r="C31" s="150" t="s">
        <v>17</v>
      </c>
      <c r="D31" s="150"/>
      <c r="E31" s="150"/>
      <c r="F31" s="150"/>
      <c r="G31" s="150" t="s">
        <v>17</v>
      </c>
      <c r="H31" s="150"/>
      <c r="I31" s="150"/>
      <c r="J31" s="150">
        <f>H31</f>
        <v>0</v>
      </c>
      <c r="K31" s="150" t="s">
        <v>17</v>
      </c>
      <c r="L31" s="150"/>
      <c r="M31" s="150"/>
      <c r="N31" s="150"/>
    </row>
    <row r="32" spans="1:14" ht="30.75" customHeight="1">
      <c r="A32" s="17"/>
      <c r="B32" s="18" t="s">
        <v>57</v>
      </c>
      <c r="C32" s="150" t="s">
        <v>17</v>
      </c>
      <c r="D32" s="150"/>
      <c r="E32" s="150"/>
      <c r="F32" s="150"/>
      <c r="G32" s="150" t="s">
        <v>17</v>
      </c>
      <c r="H32" s="150"/>
      <c r="I32" s="150"/>
      <c r="J32" s="150"/>
      <c r="K32" s="150" t="s">
        <v>17</v>
      </c>
      <c r="L32" s="150"/>
      <c r="M32" s="150"/>
      <c r="N32" s="150"/>
    </row>
    <row r="33" spans="1:14" ht="22.5" customHeight="1">
      <c r="A33" s="17"/>
      <c r="B33" s="18" t="s">
        <v>54</v>
      </c>
      <c r="C33" s="150">
        <v>3702094.85</v>
      </c>
      <c r="D33" s="150">
        <f>D30</f>
        <v>136879</v>
      </c>
      <c r="E33" s="150"/>
      <c r="F33" s="150">
        <f>F29+F30</f>
        <v>3838973.85</v>
      </c>
      <c r="G33" s="150">
        <f>G29</f>
        <v>4454600</v>
      </c>
      <c r="H33" s="150">
        <f>H30+H31</f>
        <v>135716.64</v>
      </c>
      <c r="I33" s="150"/>
      <c r="J33" s="150">
        <f>SUM(J29:J32)</f>
        <v>4590316.64</v>
      </c>
      <c r="K33" s="150">
        <f>K29</f>
        <v>8677922.48</v>
      </c>
      <c r="L33" s="150"/>
      <c r="M33" s="150"/>
      <c r="N33" s="150">
        <f>K33</f>
        <v>8677922.48</v>
      </c>
    </row>
    <row r="34" spans="1:14" ht="22.5" customHeight="1">
      <c r="A34" s="19"/>
      <c r="B34" s="20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</row>
    <row r="35" spans="1:14" ht="22.5" customHeight="1">
      <c r="A35" s="176" t="s">
        <v>242</v>
      </c>
      <c r="B35" s="176"/>
      <c r="C35" s="176"/>
      <c r="D35" s="176"/>
      <c r="E35" s="176"/>
      <c r="F35" s="176"/>
      <c r="G35" s="176"/>
      <c r="H35" s="176"/>
      <c r="I35" s="176"/>
      <c r="J35" s="176"/>
      <c r="K35" s="47"/>
      <c r="L35" s="47"/>
      <c r="M35" s="47"/>
      <c r="N35" s="47"/>
    </row>
    <row r="36" spans="1:14" ht="14.25" customHeight="1">
      <c r="A36" s="47"/>
      <c r="B36" s="47"/>
      <c r="C36" s="47"/>
      <c r="D36" s="47"/>
      <c r="E36" s="47"/>
      <c r="F36" s="47"/>
      <c r="G36" s="47"/>
      <c r="H36" s="47"/>
      <c r="I36" s="47"/>
      <c r="J36" s="47" t="s">
        <v>73</v>
      </c>
      <c r="L36" s="47"/>
      <c r="M36" s="47"/>
      <c r="N36" s="47"/>
    </row>
    <row r="37" spans="1:14" ht="22.5" customHeight="1">
      <c r="A37" s="168" t="s">
        <v>31</v>
      </c>
      <c r="B37" s="169" t="s">
        <v>32</v>
      </c>
      <c r="C37" s="171" t="s">
        <v>132</v>
      </c>
      <c r="D37" s="172"/>
      <c r="E37" s="172"/>
      <c r="F37" s="173"/>
      <c r="G37" s="171" t="s">
        <v>133</v>
      </c>
      <c r="H37" s="172"/>
      <c r="I37" s="172"/>
      <c r="J37" s="173"/>
      <c r="K37" s="47"/>
      <c r="L37" s="47"/>
      <c r="M37" s="47"/>
      <c r="N37" s="47"/>
    </row>
    <row r="38" spans="1:14" ht="30" customHeight="1">
      <c r="A38" s="168"/>
      <c r="B38" s="170"/>
      <c r="C38" s="39" t="s">
        <v>2</v>
      </c>
      <c r="D38" s="39" t="s">
        <v>53</v>
      </c>
      <c r="E38" s="40" t="s">
        <v>116</v>
      </c>
      <c r="F38" s="40" t="s">
        <v>43</v>
      </c>
      <c r="G38" s="39" t="s">
        <v>2</v>
      </c>
      <c r="H38" s="39" t="s">
        <v>53</v>
      </c>
      <c r="I38" s="40" t="s">
        <v>116</v>
      </c>
      <c r="J38" s="40" t="s">
        <v>44</v>
      </c>
      <c r="K38" s="47"/>
      <c r="L38" s="47"/>
      <c r="M38" s="47"/>
      <c r="N38" s="47"/>
    </row>
    <row r="39" spans="1:14" ht="22.5" customHeight="1">
      <c r="A39" s="17">
        <v>1</v>
      </c>
      <c r="B39" s="17">
        <v>2</v>
      </c>
      <c r="C39" s="43">
        <v>3</v>
      </c>
      <c r="D39" s="43">
        <v>4</v>
      </c>
      <c r="E39" s="43">
        <v>5</v>
      </c>
      <c r="F39" s="43">
        <v>6</v>
      </c>
      <c r="G39" s="43">
        <v>7</v>
      </c>
      <c r="H39" s="43">
        <v>8</v>
      </c>
      <c r="I39" s="43">
        <v>9</v>
      </c>
      <c r="J39" s="17">
        <v>10</v>
      </c>
      <c r="K39" s="19"/>
      <c r="L39" s="19"/>
      <c r="M39" s="19"/>
      <c r="N39" s="19"/>
    </row>
    <row r="40" spans="1:14" ht="62.25" customHeight="1">
      <c r="A40" s="17">
        <v>1115031</v>
      </c>
      <c r="B40" s="18" t="s">
        <v>228</v>
      </c>
      <c r="C40" s="150">
        <f>C41</f>
        <v>9412450.264519999</v>
      </c>
      <c r="D40" s="150"/>
      <c r="E40" s="150"/>
      <c r="F40" s="150">
        <f>F41</f>
        <v>9412450.264519999</v>
      </c>
      <c r="G40" s="150">
        <f>G41</f>
        <v>10066694.49408032</v>
      </c>
      <c r="H40" s="150"/>
      <c r="I40" s="150"/>
      <c r="J40" s="150">
        <f>J41</f>
        <v>10066694.49408032</v>
      </c>
      <c r="K40" s="47"/>
      <c r="L40" s="47"/>
      <c r="M40" s="47"/>
      <c r="N40" s="47"/>
    </row>
    <row r="41" spans="1:14" ht="36" customHeight="1">
      <c r="A41" s="48"/>
      <c r="B41" s="18" t="s">
        <v>34</v>
      </c>
      <c r="C41" s="150">
        <v>9412450.264519999</v>
      </c>
      <c r="D41" s="150" t="s">
        <v>17</v>
      </c>
      <c r="E41" s="150" t="s">
        <v>17</v>
      </c>
      <c r="F41" s="150">
        <v>9412450.264519999</v>
      </c>
      <c r="G41" s="150">
        <v>10066694.49408032</v>
      </c>
      <c r="H41" s="150" t="s">
        <v>17</v>
      </c>
      <c r="I41" s="150" t="s">
        <v>17</v>
      </c>
      <c r="J41" s="150">
        <f>G41</f>
        <v>10066694.49408032</v>
      </c>
      <c r="K41" s="47"/>
      <c r="L41" s="47"/>
      <c r="M41" s="47"/>
      <c r="N41" s="47"/>
    </row>
    <row r="42" spans="1:14" ht="60" customHeight="1">
      <c r="A42" s="17"/>
      <c r="B42" s="18" t="s">
        <v>55</v>
      </c>
      <c r="C42" s="150" t="s">
        <v>17</v>
      </c>
      <c r="D42" s="150"/>
      <c r="E42" s="150"/>
      <c r="F42" s="150" t="s">
        <v>17</v>
      </c>
      <c r="G42" s="150" t="s">
        <v>17</v>
      </c>
      <c r="H42" s="150"/>
      <c r="I42" s="150"/>
      <c r="J42" s="150"/>
      <c r="K42" s="47"/>
      <c r="L42" s="47"/>
      <c r="M42" s="47"/>
      <c r="N42" s="47"/>
    </row>
    <row r="43" spans="1:14" ht="60.75" customHeight="1">
      <c r="A43" s="18"/>
      <c r="B43" s="18" t="s">
        <v>56</v>
      </c>
      <c r="C43" s="150" t="s">
        <v>17</v>
      </c>
      <c r="D43" s="151"/>
      <c r="E43" s="151"/>
      <c r="F43" s="150" t="s">
        <v>17</v>
      </c>
      <c r="G43" s="150" t="s">
        <v>17</v>
      </c>
      <c r="H43" s="151"/>
      <c r="I43" s="151"/>
      <c r="J43" s="151"/>
      <c r="K43" s="47"/>
      <c r="L43" s="47"/>
      <c r="M43" s="47"/>
      <c r="N43" s="47"/>
    </row>
    <row r="44" spans="1:14" ht="28.5">
      <c r="A44" s="17"/>
      <c r="B44" s="18" t="s">
        <v>57</v>
      </c>
      <c r="C44" s="150" t="s">
        <v>17</v>
      </c>
      <c r="D44" s="150"/>
      <c r="E44" s="150"/>
      <c r="F44" s="150" t="s">
        <v>17</v>
      </c>
      <c r="G44" s="150" t="s">
        <v>17</v>
      </c>
      <c r="H44" s="150"/>
      <c r="I44" s="150"/>
      <c r="J44" s="150"/>
      <c r="K44" s="47"/>
      <c r="L44" s="47"/>
      <c r="M44" s="47"/>
      <c r="N44" s="47"/>
    </row>
    <row r="45" spans="1:14" ht="24" customHeight="1">
      <c r="A45" s="17"/>
      <c r="B45" s="18" t="s">
        <v>54</v>
      </c>
      <c r="C45" s="150">
        <f>C41</f>
        <v>9412450.264519999</v>
      </c>
      <c r="D45" s="150"/>
      <c r="E45" s="150"/>
      <c r="F45" s="150">
        <f>F41</f>
        <v>9412450.264519999</v>
      </c>
      <c r="G45" s="150">
        <f>G41</f>
        <v>10066694.49408032</v>
      </c>
      <c r="H45" s="150"/>
      <c r="I45" s="150"/>
      <c r="J45" s="150">
        <f>G45</f>
        <v>10066694.49408032</v>
      </c>
      <c r="K45" s="47"/>
      <c r="L45" s="47"/>
      <c r="M45" s="47"/>
      <c r="N45" s="47"/>
    </row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</sheetData>
  <sheetProtection selectLockedCells="1"/>
  <mergeCells count="29">
    <mergeCell ref="F4:L4"/>
    <mergeCell ref="A7:E7"/>
    <mergeCell ref="A4:E4"/>
    <mergeCell ref="A10:E10"/>
    <mergeCell ref="F10:K10"/>
    <mergeCell ref="A15:N15"/>
    <mergeCell ref="A9:K9"/>
    <mergeCell ref="A1:H1"/>
    <mergeCell ref="A14:E14"/>
    <mergeCell ref="A12:H12"/>
    <mergeCell ref="A6:H6"/>
    <mergeCell ref="A3:G3"/>
    <mergeCell ref="A19:D19"/>
    <mergeCell ref="A35:J35"/>
    <mergeCell ref="B25:B26"/>
    <mergeCell ref="A23:F23"/>
    <mergeCell ref="A18:N18"/>
    <mergeCell ref="F7:L7"/>
    <mergeCell ref="A21:F21"/>
    <mergeCell ref="C25:F25"/>
    <mergeCell ref="A17:D17"/>
    <mergeCell ref="A37:A38"/>
    <mergeCell ref="B37:B38"/>
    <mergeCell ref="C37:F37"/>
    <mergeCell ref="G37:J37"/>
    <mergeCell ref="G25:J25"/>
    <mergeCell ref="A20:N20"/>
    <mergeCell ref="K25:N25"/>
    <mergeCell ref="A25:A26"/>
  </mergeCells>
  <printOptions/>
  <pageMargins left="0.2755905511811024" right="0.2362204724409449" top="0.3937007874015748" bottom="0.3937007874015748" header="0.1968503937007874" footer="0.2362204724409449"/>
  <pageSetup horizontalDpi="600" verticalDpi="600" orientation="landscape" paperSize="9" scale="60" r:id="rId1"/>
  <rowBreaks count="1" manualBreakCount="1">
    <brk id="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N21"/>
  <sheetViews>
    <sheetView showGridLines="0" zoomScaleSheetLayoutView="100" zoomScalePageLayoutView="0" workbookViewId="0" topLeftCell="A7">
      <selection activeCell="H10" sqref="H10"/>
    </sheetView>
  </sheetViews>
  <sheetFormatPr defaultColWidth="9.00390625" defaultRowHeight="12.75"/>
  <cols>
    <col min="1" max="1" width="9.125" style="22" customWidth="1"/>
    <col min="2" max="2" width="25.75390625" style="22" customWidth="1"/>
    <col min="3" max="3" width="17.875" style="22" customWidth="1"/>
    <col min="4" max="4" width="15.00390625" style="22" customWidth="1"/>
    <col min="5" max="5" width="11.625" style="22" customWidth="1"/>
    <col min="6" max="6" width="13.75390625" style="22" customWidth="1"/>
    <col min="7" max="7" width="14.75390625" style="22" customWidth="1"/>
    <col min="8" max="8" width="13.375" style="22" customWidth="1"/>
    <col min="9" max="9" width="12.25390625" style="22" customWidth="1"/>
    <col min="10" max="10" width="14.00390625" style="22" customWidth="1"/>
    <col min="11" max="15" width="13.25390625" style="22" customWidth="1"/>
    <col min="16" max="16384" width="9.125" style="22" customWidth="1"/>
  </cols>
  <sheetData>
    <row r="2" spans="1:11" ht="36.75" customHeight="1">
      <c r="A2" s="185" t="s">
        <v>81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7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3" ht="17.25" customHeight="1">
      <c r="A4" s="185" t="s">
        <v>147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4" ht="15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N5" s="38" t="s">
        <v>73</v>
      </c>
    </row>
    <row r="6" spans="1:14" ht="17.25" customHeight="1">
      <c r="A6" s="168" t="s">
        <v>22</v>
      </c>
      <c r="B6" s="168" t="s">
        <v>59</v>
      </c>
      <c r="C6" s="168" t="s">
        <v>129</v>
      </c>
      <c r="D6" s="168"/>
      <c r="E6" s="168"/>
      <c r="F6" s="168"/>
      <c r="G6" s="168" t="s">
        <v>143</v>
      </c>
      <c r="H6" s="168"/>
      <c r="I6" s="168"/>
      <c r="J6" s="168"/>
      <c r="K6" s="168" t="s">
        <v>131</v>
      </c>
      <c r="L6" s="168"/>
      <c r="M6" s="168"/>
      <c r="N6" s="168"/>
    </row>
    <row r="7" spans="1:14" ht="55.5" customHeight="1">
      <c r="A7" s="168"/>
      <c r="B7" s="168"/>
      <c r="C7" s="135" t="s">
        <v>2</v>
      </c>
      <c r="D7" s="135" t="s">
        <v>53</v>
      </c>
      <c r="E7" s="135" t="s">
        <v>116</v>
      </c>
      <c r="F7" s="135" t="s">
        <v>43</v>
      </c>
      <c r="G7" s="135" t="s">
        <v>2</v>
      </c>
      <c r="H7" s="135" t="s">
        <v>53</v>
      </c>
      <c r="I7" s="135" t="s">
        <v>116</v>
      </c>
      <c r="J7" s="135" t="s">
        <v>44</v>
      </c>
      <c r="K7" s="135" t="s">
        <v>2</v>
      </c>
      <c r="L7" s="135" t="s">
        <v>53</v>
      </c>
      <c r="M7" s="135" t="s">
        <v>116</v>
      </c>
      <c r="N7" s="135" t="s">
        <v>45</v>
      </c>
    </row>
    <row r="8" spans="1:14" ht="14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</row>
    <row r="9" spans="1:14" ht="79.5" customHeight="1">
      <c r="A9" s="17">
        <v>1115031</v>
      </c>
      <c r="B9" s="18" t="s">
        <v>228</v>
      </c>
      <c r="C9" s="150">
        <f>C10</f>
        <v>3702095</v>
      </c>
      <c r="D9" s="150">
        <f>D10</f>
        <v>136878.54</v>
      </c>
      <c r="E9" s="150">
        <f>E10</f>
        <v>0</v>
      </c>
      <c r="F9" s="150">
        <f>C9+D9</f>
        <v>3838973.54</v>
      </c>
      <c r="G9" s="150">
        <v>4454600</v>
      </c>
      <c r="H9" s="150">
        <f>H10</f>
        <v>135716.64</v>
      </c>
      <c r="I9" s="150">
        <f>I10</f>
        <v>0</v>
      </c>
      <c r="J9" s="150">
        <f>G9+H9</f>
        <v>4590316.64</v>
      </c>
      <c r="K9" s="150">
        <f>K10</f>
        <v>8677922.48</v>
      </c>
      <c r="L9" s="150">
        <f>L10</f>
        <v>0</v>
      </c>
      <c r="M9" s="150">
        <f>M10</f>
        <v>0</v>
      </c>
      <c r="N9" s="150">
        <f>K9+L9</f>
        <v>8677922.48</v>
      </c>
    </row>
    <row r="10" spans="1:14" ht="93.75" customHeight="1">
      <c r="A10" s="17"/>
      <c r="B10" s="18" t="s">
        <v>172</v>
      </c>
      <c r="C10" s="150">
        <v>3702095</v>
      </c>
      <c r="D10" s="150">
        <v>136878.54</v>
      </c>
      <c r="E10" s="150"/>
      <c r="F10" s="150">
        <f>C10+D10</f>
        <v>3838973.54</v>
      </c>
      <c r="G10" s="150">
        <v>4454600</v>
      </c>
      <c r="H10" s="150">
        <v>135716.64</v>
      </c>
      <c r="I10" s="150"/>
      <c r="J10" s="150">
        <f>G10+H10</f>
        <v>4590316.64</v>
      </c>
      <c r="K10" s="150">
        <v>8677922.48</v>
      </c>
      <c r="L10" s="150"/>
      <c r="M10" s="150"/>
      <c r="N10" s="150">
        <f>K10+L10</f>
        <v>8677922.48</v>
      </c>
    </row>
    <row r="11" spans="1:14" ht="14.25">
      <c r="A11" s="17"/>
      <c r="B11" s="18" t="s">
        <v>54</v>
      </c>
      <c r="C11" s="150">
        <f>C9</f>
        <v>3702095</v>
      </c>
      <c r="D11" s="150">
        <f aca="true" t="shared" si="0" ref="D11:N11">D9</f>
        <v>136878.54</v>
      </c>
      <c r="E11" s="150">
        <f t="shared" si="0"/>
        <v>0</v>
      </c>
      <c r="F11" s="150">
        <f t="shared" si="0"/>
        <v>3838973.54</v>
      </c>
      <c r="G11" s="150">
        <f t="shared" si="0"/>
        <v>4454600</v>
      </c>
      <c r="H11" s="150">
        <f t="shared" si="0"/>
        <v>135716.64</v>
      </c>
      <c r="I11" s="150">
        <f t="shared" si="0"/>
        <v>0</v>
      </c>
      <c r="J11" s="150">
        <f t="shared" si="0"/>
        <v>4590316.64</v>
      </c>
      <c r="K11" s="150">
        <f t="shared" si="0"/>
        <v>8677922.48</v>
      </c>
      <c r="L11" s="150">
        <f t="shared" si="0"/>
        <v>0</v>
      </c>
      <c r="M11" s="150">
        <f t="shared" si="0"/>
        <v>0</v>
      </c>
      <c r="N11" s="150">
        <f t="shared" si="0"/>
        <v>8677922.48</v>
      </c>
    </row>
    <row r="12" spans="1:14" ht="14.25">
      <c r="A12" s="19"/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3" ht="17.25" customHeight="1">
      <c r="A13" s="185" t="s">
        <v>148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</row>
    <row r="14" spans="1:11" ht="15.75">
      <c r="A14" s="37"/>
      <c r="B14" s="37"/>
      <c r="C14" s="37"/>
      <c r="D14" s="37"/>
      <c r="E14" s="37"/>
      <c r="F14" s="37"/>
      <c r="G14" s="37"/>
      <c r="H14" s="37"/>
      <c r="I14" s="37"/>
      <c r="J14" s="38" t="s">
        <v>73</v>
      </c>
      <c r="K14" s="37"/>
    </row>
    <row r="15" spans="1:10" ht="17.25" customHeight="1">
      <c r="A15" s="168" t="s">
        <v>22</v>
      </c>
      <c r="B15" s="168" t="s">
        <v>59</v>
      </c>
      <c r="C15" s="168" t="s">
        <v>132</v>
      </c>
      <c r="D15" s="168"/>
      <c r="E15" s="168"/>
      <c r="F15" s="168"/>
      <c r="G15" s="168" t="s">
        <v>133</v>
      </c>
      <c r="H15" s="168"/>
      <c r="I15" s="168"/>
      <c r="J15" s="168"/>
    </row>
    <row r="16" spans="1:10" ht="57" customHeight="1">
      <c r="A16" s="168"/>
      <c r="B16" s="168"/>
      <c r="C16" s="135" t="s">
        <v>2</v>
      </c>
      <c r="D16" s="135" t="s">
        <v>53</v>
      </c>
      <c r="E16" s="135" t="s">
        <v>116</v>
      </c>
      <c r="F16" s="135" t="s">
        <v>43</v>
      </c>
      <c r="G16" s="135" t="s">
        <v>2</v>
      </c>
      <c r="H16" s="135" t="s">
        <v>53</v>
      </c>
      <c r="I16" s="135" t="s">
        <v>116</v>
      </c>
      <c r="J16" s="135" t="s">
        <v>44</v>
      </c>
    </row>
    <row r="17" spans="1:10" ht="14.25">
      <c r="A17" s="21">
        <v>1</v>
      </c>
      <c r="B17" s="17">
        <v>2</v>
      </c>
      <c r="C17" s="21">
        <v>3</v>
      </c>
      <c r="D17" s="17">
        <v>4</v>
      </c>
      <c r="E17" s="21">
        <v>5</v>
      </c>
      <c r="F17" s="17">
        <v>6</v>
      </c>
      <c r="G17" s="21">
        <v>7</v>
      </c>
      <c r="H17" s="17">
        <v>8</v>
      </c>
      <c r="I17" s="21">
        <v>9</v>
      </c>
      <c r="J17" s="17">
        <v>10</v>
      </c>
    </row>
    <row r="18" spans="1:10" ht="85.5" customHeight="1">
      <c r="A18" s="17">
        <v>1115031</v>
      </c>
      <c r="B18" s="18" t="s">
        <v>228</v>
      </c>
      <c r="C18" s="150">
        <f>C19</f>
        <v>9412450.264519999</v>
      </c>
      <c r="D18" s="150">
        <f>D19</f>
        <v>0</v>
      </c>
      <c r="E18" s="150">
        <f>E19</f>
        <v>0</v>
      </c>
      <c r="F18" s="150">
        <f>C18+D18</f>
        <v>9412450.264519999</v>
      </c>
      <c r="G18" s="150">
        <f>G19</f>
        <v>10066694.49408032</v>
      </c>
      <c r="H18" s="150">
        <f>H19</f>
        <v>0</v>
      </c>
      <c r="I18" s="150">
        <f>I19</f>
        <v>0</v>
      </c>
      <c r="J18" s="150">
        <f>G18+H18</f>
        <v>10066694.49408032</v>
      </c>
    </row>
    <row r="19" spans="1:10" ht="90.75" customHeight="1">
      <c r="A19" s="17"/>
      <c r="B19" s="18" t="s">
        <v>172</v>
      </c>
      <c r="C19" s="150">
        <v>9412450.264519999</v>
      </c>
      <c r="D19" s="150"/>
      <c r="E19" s="150"/>
      <c r="F19" s="150">
        <f>C19+D19</f>
        <v>9412450.264519999</v>
      </c>
      <c r="G19" s="150">
        <v>10066694.49408032</v>
      </c>
      <c r="H19" s="150"/>
      <c r="I19" s="150"/>
      <c r="J19" s="150">
        <f>G19+H19</f>
        <v>10066694.49408032</v>
      </c>
    </row>
    <row r="20" spans="1:10" ht="14.25">
      <c r="A20" s="17"/>
      <c r="B20" s="18" t="s">
        <v>54</v>
      </c>
      <c r="C20" s="150">
        <f>C18</f>
        <v>9412450.264519999</v>
      </c>
      <c r="D20" s="150">
        <f aca="true" t="shared" si="1" ref="D20:J20">D18</f>
        <v>0</v>
      </c>
      <c r="E20" s="150">
        <f t="shared" si="1"/>
        <v>0</v>
      </c>
      <c r="F20" s="150">
        <f t="shared" si="1"/>
        <v>9412450.264519999</v>
      </c>
      <c r="G20" s="150">
        <f t="shared" si="1"/>
        <v>10066694.49408032</v>
      </c>
      <c r="H20" s="150">
        <f t="shared" si="1"/>
        <v>0</v>
      </c>
      <c r="I20" s="150">
        <f t="shared" si="1"/>
        <v>0</v>
      </c>
      <c r="J20" s="150">
        <f t="shared" si="1"/>
        <v>10066694.49408032</v>
      </c>
    </row>
    <row r="21" spans="1:14" ht="14.2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</sheetData>
  <sheetProtection/>
  <mergeCells count="12">
    <mergeCell ref="A4:M4"/>
    <mergeCell ref="B15:B16"/>
    <mergeCell ref="C15:F15"/>
    <mergeCell ref="G15:J15"/>
    <mergeCell ref="C6:F6"/>
    <mergeCell ref="G6:J6"/>
    <mergeCell ref="A2:K2"/>
    <mergeCell ref="A6:A7"/>
    <mergeCell ref="B6:B7"/>
    <mergeCell ref="A15:A16"/>
    <mergeCell ref="A13:M13"/>
    <mergeCell ref="K6:N6"/>
  </mergeCells>
  <printOptions/>
  <pageMargins left="0.1968503937007874" right="0.2362204724409449" top="0.2362204724409449" bottom="0.1968503937007874" header="0.1968503937007874" footer="0.196850393700787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N61"/>
  <sheetViews>
    <sheetView showGridLines="0" zoomScaleSheetLayoutView="100" workbookViewId="0" topLeftCell="A4">
      <selection activeCell="H19" sqref="H19:H20"/>
    </sheetView>
  </sheetViews>
  <sheetFormatPr defaultColWidth="9.00390625" defaultRowHeight="12.75"/>
  <cols>
    <col min="1" max="1" width="15.375" style="22" customWidth="1"/>
    <col min="2" max="2" width="27.875" style="22" customWidth="1"/>
    <col min="3" max="3" width="17.875" style="22" customWidth="1"/>
    <col min="4" max="4" width="15.00390625" style="22" customWidth="1"/>
    <col min="5" max="5" width="11.625" style="22" customWidth="1"/>
    <col min="6" max="6" width="13.75390625" style="22" customWidth="1"/>
    <col min="7" max="7" width="14.75390625" style="22" customWidth="1"/>
    <col min="8" max="8" width="13.375" style="22" customWidth="1"/>
    <col min="9" max="9" width="12.25390625" style="22" customWidth="1"/>
    <col min="10" max="10" width="14.00390625" style="22" customWidth="1"/>
    <col min="11" max="11" width="13.75390625" style="22" customWidth="1"/>
    <col min="12" max="12" width="12.875" style="22" customWidth="1"/>
    <col min="13" max="14" width="12.125" style="22" customWidth="1"/>
    <col min="15" max="16384" width="9.125" style="22" customWidth="1"/>
  </cols>
  <sheetData>
    <row r="2" spans="1:11" ht="36.75" customHeight="1">
      <c r="A2" s="185" t="s">
        <v>107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7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3" ht="17.25" customHeight="1">
      <c r="A4" s="185" t="s">
        <v>142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4" ht="15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N5" s="38" t="s">
        <v>73</v>
      </c>
    </row>
    <row r="6" spans="1:14" ht="17.25" customHeight="1">
      <c r="A6" s="168" t="s">
        <v>79</v>
      </c>
      <c r="B6" s="168" t="s">
        <v>12</v>
      </c>
      <c r="C6" s="168" t="s">
        <v>129</v>
      </c>
      <c r="D6" s="168"/>
      <c r="E6" s="168"/>
      <c r="F6" s="168"/>
      <c r="G6" s="168" t="s">
        <v>143</v>
      </c>
      <c r="H6" s="168"/>
      <c r="I6" s="168"/>
      <c r="J6" s="168"/>
      <c r="K6" s="168" t="s">
        <v>131</v>
      </c>
      <c r="L6" s="168"/>
      <c r="M6" s="168"/>
      <c r="N6" s="168"/>
    </row>
    <row r="7" spans="1:14" ht="55.5" customHeight="1">
      <c r="A7" s="168"/>
      <c r="B7" s="168"/>
      <c r="C7" s="135" t="s">
        <v>2</v>
      </c>
      <c r="D7" s="135" t="s">
        <v>53</v>
      </c>
      <c r="E7" s="135" t="s">
        <v>116</v>
      </c>
      <c r="F7" s="135" t="s">
        <v>43</v>
      </c>
      <c r="G7" s="135" t="s">
        <v>2</v>
      </c>
      <c r="H7" s="135" t="s">
        <v>53</v>
      </c>
      <c r="I7" s="135" t="s">
        <v>116</v>
      </c>
      <c r="J7" s="135" t="s">
        <v>44</v>
      </c>
      <c r="K7" s="135" t="s">
        <v>2</v>
      </c>
      <c r="L7" s="135" t="s">
        <v>53</v>
      </c>
      <c r="M7" s="135" t="s">
        <v>116</v>
      </c>
      <c r="N7" s="135" t="s">
        <v>45</v>
      </c>
    </row>
    <row r="8" spans="1:14" ht="14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</row>
    <row r="9" spans="1:14" ht="60" customHeight="1">
      <c r="A9" s="17">
        <v>1115031</v>
      </c>
      <c r="B9" s="18" t="s">
        <v>228</v>
      </c>
      <c r="C9" s="150">
        <f>SUM(C10:C18)</f>
        <v>3702094.850000001</v>
      </c>
      <c r="D9" s="150">
        <f>SUM(D10:D21)</f>
        <v>136878.54</v>
      </c>
      <c r="E9" s="150">
        <f>SUM(E10:E18)</f>
        <v>0</v>
      </c>
      <c r="F9" s="150">
        <f aca="true" t="shared" si="0" ref="F9:F18">C9+D9</f>
        <v>3838973.390000001</v>
      </c>
      <c r="G9" s="150">
        <f>SUM(G10:G21)</f>
        <v>4454600</v>
      </c>
      <c r="H9" s="150">
        <f>SUM(H10:H21)</f>
        <v>135716.63999999998</v>
      </c>
      <c r="I9" s="150">
        <f>SUM(I10:I18)</f>
        <v>0</v>
      </c>
      <c r="J9" s="150">
        <f>G9+H9</f>
        <v>4590316.64</v>
      </c>
      <c r="K9" s="150">
        <f>SUM(K10:K21)</f>
        <v>8677922.48</v>
      </c>
      <c r="L9" s="150">
        <f>SUM(L10:L18)</f>
        <v>0</v>
      </c>
      <c r="M9" s="150">
        <f>SUM(M10:M18)</f>
        <v>0</v>
      </c>
      <c r="N9" s="150">
        <f>K9+L9</f>
        <v>8677922.48</v>
      </c>
    </row>
    <row r="10" spans="1:14" ht="14.25" customHeight="1">
      <c r="A10" s="17">
        <v>2110</v>
      </c>
      <c r="B10" s="18" t="s">
        <v>138</v>
      </c>
      <c r="C10" s="150">
        <v>2196865.08</v>
      </c>
      <c r="D10" s="150"/>
      <c r="E10" s="150"/>
      <c r="F10" s="150">
        <f t="shared" si="0"/>
        <v>2196865.08</v>
      </c>
      <c r="G10" s="150">
        <v>2785000</v>
      </c>
      <c r="H10" s="150"/>
      <c r="I10" s="150"/>
      <c r="J10" s="150">
        <f aca="true" t="shared" si="1" ref="J10:J15">G10+H10</f>
        <v>2785000</v>
      </c>
      <c r="K10" s="150">
        <f>5145100+138644.47</f>
        <v>5283744.47</v>
      </c>
      <c r="L10" s="150"/>
      <c r="M10" s="150"/>
      <c r="N10" s="150">
        <f aca="true" t="shared" si="2" ref="N10:N15">K10+L10</f>
        <v>5283744.47</v>
      </c>
    </row>
    <row r="11" spans="1:14" ht="28.5" customHeight="1">
      <c r="A11" s="17">
        <v>2120</v>
      </c>
      <c r="B11" s="18" t="s">
        <v>137</v>
      </c>
      <c r="C11" s="150">
        <v>481234.74</v>
      </c>
      <c r="D11" s="150"/>
      <c r="E11" s="150"/>
      <c r="F11" s="150">
        <f t="shared" si="0"/>
        <v>481234.74</v>
      </c>
      <c r="G11" s="150">
        <v>612700</v>
      </c>
      <c r="H11" s="150"/>
      <c r="I11" s="150"/>
      <c r="J11" s="150">
        <f t="shared" si="1"/>
        <v>612700</v>
      </c>
      <c r="K11" s="150">
        <f>1131900+30098.31</f>
        <v>1161998.31</v>
      </c>
      <c r="L11" s="150"/>
      <c r="M11" s="150"/>
      <c r="N11" s="150">
        <f t="shared" si="2"/>
        <v>1161998.31</v>
      </c>
    </row>
    <row r="12" spans="1:14" ht="29.25" customHeight="1">
      <c r="A12" s="17">
        <v>2210</v>
      </c>
      <c r="B12" s="18" t="s">
        <v>139</v>
      </c>
      <c r="C12" s="150">
        <v>462350.7</v>
      </c>
      <c r="D12" s="150">
        <v>69330.05</v>
      </c>
      <c r="E12" s="150"/>
      <c r="F12" s="150">
        <f t="shared" si="0"/>
        <v>531680.75</v>
      </c>
      <c r="G12" s="150">
        <v>431000</v>
      </c>
      <c r="H12" s="150">
        <f>68156.68+533.73</f>
        <v>68690.40999999999</v>
      </c>
      <c r="I12" s="150"/>
      <c r="J12" s="150">
        <f t="shared" si="1"/>
        <v>499690.41</v>
      </c>
      <c r="K12" s="150">
        <f>900000+36719.45</f>
        <v>936719.45</v>
      </c>
      <c r="L12" s="150"/>
      <c r="M12" s="150"/>
      <c r="N12" s="150">
        <f t="shared" si="2"/>
        <v>936719.45</v>
      </c>
    </row>
    <row r="13" spans="1:14" ht="29.25" customHeight="1">
      <c r="A13" s="17">
        <v>2200</v>
      </c>
      <c r="B13" s="18" t="s">
        <v>171</v>
      </c>
      <c r="C13" s="150">
        <v>4500</v>
      </c>
      <c r="D13" s="150"/>
      <c r="E13" s="150"/>
      <c r="F13" s="150">
        <f t="shared" si="0"/>
        <v>4500</v>
      </c>
      <c r="G13" s="150">
        <v>5000</v>
      </c>
      <c r="H13" s="150"/>
      <c r="I13" s="150"/>
      <c r="J13" s="150">
        <f t="shared" si="1"/>
        <v>5000</v>
      </c>
      <c r="K13" s="150">
        <v>60000</v>
      </c>
      <c r="L13" s="150"/>
      <c r="M13" s="150"/>
      <c r="N13" s="150">
        <f t="shared" si="2"/>
        <v>60000</v>
      </c>
    </row>
    <row r="14" spans="1:14" ht="32.25" customHeight="1">
      <c r="A14" s="17">
        <v>2240</v>
      </c>
      <c r="B14" s="18" t="s">
        <v>140</v>
      </c>
      <c r="C14" s="150">
        <v>405450.33</v>
      </c>
      <c r="D14" s="150">
        <v>18181</v>
      </c>
      <c r="E14" s="150"/>
      <c r="F14" s="150">
        <f t="shared" si="0"/>
        <v>423631.33</v>
      </c>
      <c r="G14" s="150">
        <v>450400</v>
      </c>
      <c r="H14" s="150">
        <v>40000</v>
      </c>
      <c r="I14" s="150"/>
      <c r="J14" s="150">
        <f t="shared" si="1"/>
        <v>490400</v>
      </c>
      <c r="K14" s="150">
        <f>800000+24910.25</f>
        <v>824910.25</v>
      </c>
      <c r="L14" s="150"/>
      <c r="M14" s="150"/>
      <c r="N14" s="150">
        <f t="shared" si="2"/>
        <v>824910.25</v>
      </c>
    </row>
    <row r="15" spans="1:14" ht="14.25" customHeight="1">
      <c r="A15" s="17">
        <v>2250</v>
      </c>
      <c r="B15" s="18" t="s">
        <v>134</v>
      </c>
      <c r="C15" s="150">
        <v>22900</v>
      </c>
      <c r="D15" s="150">
        <v>2863.18</v>
      </c>
      <c r="E15" s="150"/>
      <c r="F15" s="150">
        <f t="shared" si="0"/>
        <v>25763.18</v>
      </c>
      <c r="G15" s="150">
        <v>26500</v>
      </c>
      <c r="H15" s="150"/>
      <c r="I15" s="150"/>
      <c r="J15" s="150">
        <f t="shared" si="1"/>
        <v>26500</v>
      </c>
      <c r="K15" s="150">
        <f>200000+6400</f>
        <v>206400</v>
      </c>
      <c r="L15" s="150"/>
      <c r="M15" s="150"/>
      <c r="N15" s="150">
        <f t="shared" si="2"/>
        <v>206400</v>
      </c>
    </row>
    <row r="16" spans="1:14" ht="33.75" customHeight="1">
      <c r="A16" s="17">
        <v>2272</v>
      </c>
      <c r="B16" s="18" t="s">
        <v>141</v>
      </c>
      <c r="C16" s="150">
        <v>3005.18</v>
      </c>
      <c r="D16" s="150"/>
      <c r="E16" s="150"/>
      <c r="F16" s="150">
        <f t="shared" si="0"/>
        <v>3005.18</v>
      </c>
      <c r="G16" s="150">
        <v>5500</v>
      </c>
      <c r="H16" s="150"/>
      <c r="I16" s="150"/>
      <c r="J16" s="150">
        <f aca="true" t="shared" si="3" ref="J16:J21">G16+H16</f>
        <v>5500</v>
      </c>
      <c r="K16" s="150">
        <v>6050</v>
      </c>
      <c r="L16" s="150"/>
      <c r="M16" s="150"/>
      <c r="N16" s="150">
        <f aca="true" t="shared" si="4" ref="N16:N21">K16+L16</f>
        <v>6050</v>
      </c>
    </row>
    <row r="17" spans="1:14" ht="14.25" customHeight="1">
      <c r="A17" s="17">
        <v>2273</v>
      </c>
      <c r="B17" s="18" t="s">
        <v>135</v>
      </c>
      <c r="C17" s="150">
        <v>16897.39</v>
      </c>
      <c r="D17" s="150">
        <v>6000</v>
      </c>
      <c r="E17" s="150"/>
      <c r="F17" s="150">
        <f t="shared" si="0"/>
        <v>22897.39</v>
      </c>
      <c r="G17" s="150">
        <v>18600</v>
      </c>
      <c r="H17" s="150">
        <f>5446.23+5500</f>
        <v>10946.23</v>
      </c>
      <c r="I17" s="150"/>
      <c r="J17" s="150">
        <f t="shared" si="3"/>
        <v>29546.23</v>
      </c>
      <c r="K17" s="150">
        <v>60000</v>
      </c>
      <c r="L17" s="150"/>
      <c r="M17" s="150"/>
      <c r="N17" s="150">
        <f t="shared" si="4"/>
        <v>60000</v>
      </c>
    </row>
    <row r="18" spans="1:14" ht="14.25" customHeight="1">
      <c r="A18" s="17">
        <v>2274</v>
      </c>
      <c r="B18" s="18" t="s">
        <v>136</v>
      </c>
      <c r="C18" s="150">
        <v>108891.43</v>
      </c>
      <c r="D18" s="150"/>
      <c r="E18" s="150"/>
      <c r="F18" s="150">
        <f t="shared" si="0"/>
        <v>108891.43</v>
      </c>
      <c r="G18" s="150">
        <v>119900</v>
      </c>
      <c r="H18" s="150"/>
      <c r="I18" s="150"/>
      <c r="J18" s="150">
        <f t="shared" si="3"/>
        <v>119900</v>
      </c>
      <c r="K18" s="150">
        <v>138100</v>
      </c>
      <c r="L18" s="150"/>
      <c r="M18" s="150"/>
      <c r="N18" s="150">
        <f t="shared" si="4"/>
        <v>138100</v>
      </c>
    </row>
    <row r="19" spans="1:14" ht="62.25" customHeight="1">
      <c r="A19" s="17">
        <v>2282</v>
      </c>
      <c r="B19" s="18" t="s">
        <v>239</v>
      </c>
      <c r="C19" s="150">
        <v>0</v>
      </c>
      <c r="D19" s="150">
        <v>2580</v>
      </c>
      <c r="E19" s="150"/>
      <c r="F19" s="150">
        <f>D19</f>
        <v>2580</v>
      </c>
      <c r="G19" s="150">
        <v>0</v>
      </c>
      <c r="H19" s="150">
        <v>15450</v>
      </c>
      <c r="I19" s="150"/>
      <c r="J19" s="150">
        <f t="shared" si="3"/>
        <v>15450</v>
      </c>
      <c r="K19" s="150">
        <v>0</v>
      </c>
      <c r="L19" s="150"/>
      <c r="M19" s="150"/>
      <c r="N19" s="150">
        <f t="shared" si="4"/>
        <v>0</v>
      </c>
    </row>
    <row r="20" spans="1:14" ht="18" customHeight="1">
      <c r="A20" s="17">
        <v>2800</v>
      </c>
      <c r="B20" s="18" t="s">
        <v>240</v>
      </c>
      <c r="C20" s="150">
        <v>0</v>
      </c>
      <c r="D20" s="150">
        <v>2537.57</v>
      </c>
      <c r="E20" s="150"/>
      <c r="F20" s="150">
        <f>C20+D20</f>
        <v>2537.57</v>
      </c>
      <c r="G20" s="150">
        <v>0</v>
      </c>
      <c r="H20" s="150">
        <v>630</v>
      </c>
      <c r="I20" s="150"/>
      <c r="J20" s="150">
        <f t="shared" si="3"/>
        <v>630</v>
      </c>
      <c r="K20" s="150">
        <v>0</v>
      </c>
      <c r="L20" s="150"/>
      <c r="M20" s="150"/>
      <c r="N20" s="150">
        <f t="shared" si="4"/>
        <v>0</v>
      </c>
    </row>
    <row r="21" spans="1:14" ht="45" customHeight="1">
      <c r="A21" s="17">
        <v>3110</v>
      </c>
      <c r="B21" s="18" t="s">
        <v>241</v>
      </c>
      <c r="C21" s="150">
        <v>0</v>
      </c>
      <c r="D21" s="150">
        <v>35386.74</v>
      </c>
      <c r="E21" s="150"/>
      <c r="F21" s="150">
        <f>C21+D21</f>
        <v>35386.74</v>
      </c>
      <c r="G21" s="150">
        <v>0</v>
      </c>
      <c r="H21" s="150"/>
      <c r="I21" s="150"/>
      <c r="J21" s="150">
        <f t="shared" si="3"/>
        <v>0</v>
      </c>
      <c r="K21" s="150">
        <v>0</v>
      </c>
      <c r="L21" s="150"/>
      <c r="M21" s="150"/>
      <c r="N21" s="150">
        <f t="shared" si="4"/>
        <v>0</v>
      </c>
    </row>
    <row r="22" spans="1:14" ht="14.25">
      <c r="A22" s="17"/>
      <c r="B22" s="18" t="s">
        <v>54</v>
      </c>
      <c r="C22" s="150">
        <f aca="true" t="shared" si="5" ref="C22:N22">C9</f>
        <v>3702094.850000001</v>
      </c>
      <c r="D22" s="150">
        <f t="shared" si="5"/>
        <v>136878.54</v>
      </c>
      <c r="E22" s="150">
        <f t="shared" si="5"/>
        <v>0</v>
      </c>
      <c r="F22" s="150">
        <f t="shared" si="5"/>
        <v>3838973.390000001</v>
      </c>
      <c r="G22" s="150">
        <f t="shared" si="5"/>
        <v>4454600</v>
      </c>
      <c r="H22" s="150">
        <f t="shared" si="5"/>
        <v>135716.63999999998</v>
      </c>
      <c r="I22" s="150">
        <f t="shared" si="5"/>
        <v>0</v>
      </c>
      <c r="J22" s="150">
        <f t="shared" si="5"/>
        <v>4590316.64</v>
      </c>
      <c r="K22" s="150">
        <f t="shared" si="5"/>
        <v>8677922.48</v>
      </c>
      <c r="L22" s="150">
        <f t="shared" si="5"/>
        <v>0</v>
      </c>
      <c r="M22" s="150">
        <f t="shared" si="5"/>
        <v>0</v>
      </c>
      <c r="N22" s="150">
        <f t="shared" si="5"/>
        <v>8677922.48</v>
      </c>
    </row>
    <row r="23" spans="1:11" ht="15.75">
      <c r="A23" s="37"/>
      <c r="B23" s="37"/>
      <c r="C23" s="37"/>
      <c r="D23" s="37"/>
      <c r="E23" s="37"/>
      <c r="F23" s="37"/>
      <c r="G23" s="37"/>
      <c r="H23" s="37"/>
      <c r="K23" s="148"/>
    </row>
    <row r="24" spans="1:13" ht="15.75" customHeight="1">
      <c r="A24" s="185" t="s">
        <v>144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</row>
    <row r="25" spans="1:14" ht="15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N25" s="38" t="s">
        <v>73</v>
      </c>
    </row>
    <row r="26" spans="1:14" ht="19.5" customHeight="1">
      <c r="A26" s="168" t="s">
        <v>80</v>
      </c>
      <c r="B26" s="169" t="s">
        <v>12</v>
      </c>
      <c r="C26" s="168" t="s">
        <v>46</v>
      </c>
      <c r="D26" s="168"/>
      <c r="E26" s="168"/>
      <c r="F26" s="168"/>
      <c r="G26" s="168" t="s">
        <v>58</v>
      </c>
      <c r="H26" s="168"/>
      <c r="I26" s="168"/>
      <c r="J26" s="168"/>
      <c r="K26" s="168" t="s">
        <v>47</v>
      </c>
      <c r="L26" s="168"/>
      <c r="M26" s="168"/>
      <c r="N26" s="168"/>
    </row>
    <row r="27" spans="1:14" ht="54.75" customHeight="1">
      <c r="A27" s="168"/>
      <c r="B27" s="170"/>
      <c r="C27" s="39" t="s">
        <v>2</v>
      </c>
      <c r="D27" s="39" t="s">
        <v>53</v>
      </c>
      <c r="E27" s="40" t="s">
        <v>116</v>
      </c>
      <c r="F27" s="40" t="s">
        <v>43</v>
      </c>
      <c r="G27" s="39" t="s">
        <v>2</v>
      </c>
      <c r="H27" s="39" t="s">
        <v>53</v>
      </c>
      <c r="I27" s="40" t="s">
        <v>116</v>
      </c>
      <c r="J27" s="40" t="s">
        <v>44</v>
      </c>
      <c r="K27" s="39" t="s">
        <v>2</v>
      </c>
      <c r="L27" s="39" t="s">
        <v>53</v>
      </c>
      <c r="M27" s="40" t="s">
        <v>116</v>
      </c>
      <c r="N27" s="40" t="s">
        <v>45</v>
      </c>
    </row>
    <row r="28" spans="1:14" ht="14.25">
      <c r="A28" s="17">
        <v>1</v>
      </c>
      <c r="B28" s="17">
        <v>2</v>
      </c>
      <c r="C28" s="17">
        <v>3</v>
      </c>
      <c r="D28" s="17">
        <v>4</v>
      </c>
      <c r="E28" s="17">
        <v>5</v>
      </c>
      <c r="F28" s="17">
        <v>6</v>
      </c>
      <c r="G28" s="17">
        <v>7</v>
      </c>
      <c r="H28" s="17">
        <v>8</v>
      </c>
      <c r="I28" s="17">
        <v>9</v>
      </c>
      <c r="J28" s="17">
        <v>10</v>
      </c>
      <c r="K28" s="17">
        <v>11</v>
      </c>
      <c r="L28" s="17">
        <v>12</v>
      </c>
      <c r="M28" s="17">
        <v>13</v>
      </c>
      <c r="N28" s="17">
        <v>14</v>
      </c>
    </row>
    <row r="29" spans="1:14" ht="14.25">
      <c r="A29" s="52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4.25">
      <c r="A30" s="17"/>
      <c r="B30" s="1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4.25">
      <c r="A31" s="17"/>
      <c r="B31" s="18" t="s">
        <v>54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4.25">
      <c r="A32" s="19"/>
      <c r="B32" s="2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3" ht="33" customHeight="1">
      <c r="A33" s="185" t="s">
        <v>145</v>
      </c>
      <c r="B33" s="185"/>
      <c r="C33" s="185"/>
      <c r="D33" s="185"/>
      <c r="E33" s="185"/>
      <c r="F33" s="185"/>
      <c r="G33" s="185"/>
      <c r="H33" s="185"/>
      <c r="I33" s="185"/>
      <c r="J33" s="185"/>
      <c r="K33" s="37"/>
      <c r="L33" s="37"/>
      <c r="M33" s="37"/>
    </row>
    <row r="34" spans="1:10" ht="15.75">
      <c r="A34" s="37"/>
      <c r="B34" s="37"/>
      <c r="C34" s="37"/>
      <c r="D34" s="37"/>
      <c r="E34" s="37"/>
      <c r="F34" s="37"/>
      <c r="G34" s="37"/>
      <c r="H34" s="37"/>
      <c r="I34" s="37"/>
      <c r="J34" s="38" t="s">
        <v>73</v>
      </c>
    </row>
    <row r="35" spans="1:10" ht="17.25" customHeight="1">
      <c r="A35" s="168" t="s">
        <v>79</v>
      </c>
      <c r="B35" s="168" t="s">
        <v>32</v>
      </c>
      <c r="C35" s="168" t="s">
        <v>132</v>
      </c>
      <c r="D35" s="168"/>
      <c r="E35" s="168"/>
      <c r="F35" s="168"/>
      <c r="G35" s="168" t="s">
        <v>133</v>
      </c>
      <c r="H35" s="168"/>
      <c r="I35" s="168"/>
      <c r="J35" s="168"/>
    </row>
    <row r="36" spans="1:10" ht="57" customHeight="1">
      <c r="A36" s="168"/>
      <c r="B36" s="168"/>
      <c r="C36" s="135" t="s">
        <v>2</v>
      </c>
      <c r="D36" s="135" t="s">
        <v>53</v>
      </c>
      <c r="E36" s="135" t="s">
        <v>116</v>
      </c>
      <c r="F36" s="135" t="s">
        <v>43</v>
      </c>
      <c r="G36" s="135" t="s">
        <v>2</v>
      </c>
      <c r="H36" s="135" t="s">
        <v>53</v>
      </c>
      <c r="I36" s="135" t="s">
        <v>116</v>
      </c>
      <c r="J36" s="135" t="s">
        <v>44</v>
      </c>
    </row>
    <row r="37" spans="1:10" ht="14.25">
      <c r="A37" s="17">
        <v>1</v>
      </c>
      <c r="B37" s="17">
        <v>2</v>
      </c>
      <c r="C37" s="17">
        <v>3</v>
      </c>
      <c r="D37" s="17">
        <v>4</v>
      </c>
      <c r="E37" s="17">
        <v>5</v>
      </c>
      <c r="F37" s="17">
        <v>6</v>
      </c>
      <c r="G37" s="17">
        <v>7</v>
      </c>
      <c r="H37" s="17">
        <v>8</v>
      </c>
      <c r="I37" s="17">
        <v>9</v>
      </c>
      <c r="J37" s="17">
        <v>10</v>
      </c>
    </row>
    <row r="38" spans="1:10" ht="57">
      <c r="A38" s="17">
        <v>1115031</v>
      </c>
      <c r="B38" s="18" t="s">
        <v>228</v>
      </c>
      <c r="C38" s="150">
        <f>SUM(C39:C47)</f>
        <v>9412450.264519999</v>
      </c>
      <c r="D38" s="150">
        <f>SUM(D39:D47)</f>
        <v>0</v>
      </c>
      <c r="E38" s="150">
        <f>SUM(E39:E47)</f>
        <v>0</v>
      </c>
      <c r="F38" s="150">
        <f>C38+D38</f>
        <v>9412450.264519999</v>
      </c>
      <c r="G38" s="150">
        <f>SUM(G39:G47)</f>
        <v>10066694.49408032</v>
      </c>
      <c r="H38" s="150">
        <f>SUM(H39:H47)</f>
        <v>0</v>
      </c>
      <c r="I38" s="150">
        <f>SUM(I39:I47)</f>
        <v>0</v>
      </c>
      <c r="J38" s="150">
        <f>G38+H38</f>
        <v>10066694.49408032</v>
      </c>
    </row>
    <row r="39" spans="1:10" ht="14.25">
      <c r="A39" s="17">
        <v>2110</v>
      </c>
      <c r="B39" s="18" t="s">
        <v>138</v>
      </c>
      <c r="C39" s="150">
        <f>K10*109.4%</f>
        <v>5780416.45018</v>
      </c>
      <c r="D39" s="150"/>
      <c r="E39" s="150"/>
      <c r="F39" s="150">
        <f aca="true" t="shared" si="6" ref="F39:F44">C39+D39</f>
        <v>5780416.45018</v>
      </c>
      <c r="G39" s="150">
        <f>F39*107.6%</f>
        <v>6219728.100393679</v>
      </c>
      <c r="H39" s="150"/>
      <c r="I39" s="150"/>
      <c r="J39" s="150">
        <f aca="true" t="shared" si="7" ref="J39:J44">G39+H39</f>
        <v>6219728.100393679</v>
      </c>
    </row>
    <row r="40" spans="1:10" ht="28.5">
      <c r="A40" s="17">
        <v>2120</v>
      </c>
      <c r="B40" s="18" t="s">
        <v>137</v>
      </c>
      <c r="C40" s="150">
        <f>K11*109.4%</f>
        <v>1271226.1511400002</v>
      </c>
      <c r="D40" s="150"/>
      <c r="E40" s="150"/>
      <c r="F40" s="150">
        <f t="shared" si="6"/>
        <v>1271226.1511400002</v>
      </c>
      <c r="G40" s="150">
        <f>F40*107.6%</f>
        <v>1367839.33862664</v>
      </c>
      <c r="H40" s="150"/>
      <c r="I40" s="150"/>
      <c r="J40" s="150">
        <f t="shared" si="7"/>
        <v>1367839.33862664</v>
      </c>
    </row>
    <row r="41" spans="1:10" ht="28.5">
      <c r="A41" s="17">
        <v>2210</v>
      </c>
      <c r="B41" s="18" t="s">
        <v>139</v>
      </c>
      <c r="C41" s="150">
        <f>K12*105.6%</f>
        <v>989175.7392</v>
      </c>
      <c r="D41" s="150"/>
      <c r="E41" s="150"/>
      <c r="F41" s="150">
        <f t="shared" si="6"/>
        <v>989175.7392</v>
      </c>
      <c r="G41" s="150">
        <f>F41*105%</f>
        <v>1038634.52616</v>
      </c>
      <c r="H41" s="150"/>
      <c r="I41" s="150"/>
      <c r="J41" s="150">
        <f t="shared" si="7"/>
        <v>1038634.52616</v>
      </c>
    </row>
    <row r="42" spans="1:10" ht="28.5">
      <c r="A42" s="17">
        <v>2200</v>
      </c>
      <c r="B42" s="18" t="s">
        <v>171</v>
      </c>
      <c r="C42" s="150">
        <f>K13*105.6%</f>
        <v>63360</v>
      </c>
      <c r="D42" s="150"/>
      <c r="E42" s="150"/>
      <c r="F42" s="150">
        <f t="shared" si="6"/>
        <v>63360</v>
      </c>
      <c r="G42" s="150">
        <f>F42*105%</f>
        <v>66528</v>
      </c>
      <c r="H42" s="150"/>
      <c r="I42" s="150"/>
      <c r="J42" s="150">
        <f t="shared" si="7"/>
        <v>66528</v>
      </c>
    </row>
    <row r="43" spans="1:10" ht="28.5">
      <c r="A43" s="17">
        <v>2240</v>
      </c>
      <c r="B43" s="18" t="s">
        <v>140</v>
      </c>
      <c r="C43" s="150">
        <f>K14*105.6%</f>
        <v>871105.224</v>
      </c>
      <c r="D43" s="150"/>
      <c r="E43" s="150"/>
      <c r="F43" s="150">
        <f t="shared" si="6"/>
        <v>871105.224</v>
      </c>
      <c r="G43" s="150">
        <f>F43*105%</f>
        <v>914660.4852000001</v>
      </c>
      <c r="H43" s="150"/>
      <c r="I43" s="150"/>
      <c r="J43" s="150">
        <f t="shared" si="7"/>
        <v>914660.4852000001</v>
      </c>
    </row>
    <row r="44" spans="1:10" ht="14.25">
      <c r="A44" s="17">
        <v>2250</v>
      </c>
      <c r="B44" s="18" t="s">
        <v>134</v>
      </c>
      <c r="C44" s="150">
        <f>K15*105.6%</f>
        <v>217958.40000000002</v>
      </c>
      <c r="D44" s="150"/>
      <c r="E44" s="150"/>
      <c r="F44" s="150">
        <f t="shared" si="6"/>
        <v>217958.40000000002</v>
      </c>
      <c r="G44" s="150">
        <f>F44*105%</f>
        <v>228856.32000000004</v>
      </c>
      <c r="H44" s="150"/>
      <c r="I44" s="150"/>
      <c r="J44" s="150">
        <f t="shared" si="7"/>
        <v>228856.32000000004</v>
      </c>
    </row>
    <row r="45" spans="1:10" ht="28.5">
      <c r="A45" s="17">
        <v>2272</v>
      </c>
      <c r="B45" s="18" t="s">
        <v>141</v>
      </c>
      <c r="C45" s="150">
        <f>K16*108.2%</f>
        <v>6546.1</v>
      </c>
      <c r="D45" s="150"/>
      <c r="E45" s="150"/>
      <c r="F45" s="150">
        <f>C45+D45</f>
        <v>6546.1</v>
      </c>
      <c r="G45" s="150">
        <f>F45*105.9%</f>
        <v>6932.319900000001</v>
      </c>
      <c r="H45" s="150"/>
      <c r="I45" s="150"/>
      <c r="J45" s="150">
        <f>G45+H45</f>
        <v>6932.319900000001</v>
      </c>
    </row>
    <row r="46" spans="1:10" ht="14.25">
      <c r="A46" s="17">
        <v>2273</v>
      </c>
      <c r="B46" s="18" t="s">
        <v>135</v>
      </c>
      <c r="C46" s="150">
        <f>K17*110%</f>
        <v>66000</v>
      </c>
      <c r="D46" s="150"/>
      <c r="E46" s="150"/>
      <c r="F46" s="150">
        <f>C46+D46</f>
        <v>66000</v>
      </c>
      <c r="G46" s="150">
        <f>F46*110%</f>
        <v>72600</v>
      </c>
      <c r="H46" s="150"/>
      <c r="I46" s="150"/>
      <c r="J46" s="150">
        <f>G46+H46</f>
        <v>72600</v>
      </c>
    </row>
    <row r="47" spans="1:10" ht="14.25">
      <c r="A47" s="17">
        <v>2274</v>
      </c>
      <c r="B47" s="18" t="s">
        <v>136</v>
      </c>
      <c r="C47" s="150">
        <f>K18*106.2%</f>
        <v>146662.2</v>
      </c>
      <c r="D47" s="150"/>
      <c r="E47" s="150"/>
      <c r="F47" s="150">
        <f>C47+D47</f>
        <v>146662.2</v>
      </c>
      <c r="G47" s="150">
        <f>F47*102.9%</f>
        <v>150915.40380000003</v>
      </c>
      <c r="H47" s="150"/>
      <c r="I47" s="150"/>
      <c r="J47" s="150">
        <f>G47+H47</f>
        <v>150915.40380000003</v>
      </c>
    </row>
    <row r="48" spans="1:10" ht="14.25">
      <c r="A48" s="17"/>
      <c r="B48" s="18" t="s">
        <v>54</v>
      </c>
      <c r="C48" s="150">
        <f aca="true" t="shared" si="8" ref="C48:J48">C38</f>
        <v>9412450.264519999</v>
      </c>
      <c r="D48" s="150">
        <f t="shared" si="8"/>
        <v>0</v>
      </c>
      <c r="E48" s="150">
        <f t="shared" si="8"/>
        <v>0</v>
      </c>
      <c r="F48" s="150">
        <f t="shared" si="8"/>
        <v>9412450.264519999</v>
      </c>
      <c r="G48" s="150">
        <f t="shared" si="8"/>
        <v>10066694.49408032</v>
      </c>
      <c r="H48" s="150">
        <f t="shared" si="8"/>
        <v>0</v>
      </c>
      <c r="I48" s="150">
        <f t="shared" si="8"/>
        <v>0</v>
      </c>
      <c r="J48" s="150">
        <f t="shared" si="8"/>
        <v>10066694.49408032</v>
      </c>
    </row>
    <row r="49" spans="1:10" ht="14.25">
      <c r="A49" s="19"/>
      <c r="B49" s="20"/>
      <c r="C49" s="134"/>
      <c r="D49" s="134"/>
      <c r="E49" s="134"/>
      <c r="F49" s="134"/>
      <c r="G49" s="134"/>
      <c r="H49" s="134"/>
      <c r="I49" s="134"/>
      <c r="J49" s="134"/>
    </row>
    <row r="50" spans="1:14" ht="18.75" customHeight="1">
      <c r="A50" s="185" t="s">
        <v>146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9"/>
      <c r="L50" s="19"/>
      <c r="M50" s="19"/>
      <c r="N50" s="19"/>
    </row>
    <row r="51" spans="1:14" ht="18.75" customHeight="1">
      <c r="A51" s="37"/>
      <c r="B51" s="37"/>
      <c r="C51" s="37"/>
      <c r="D51" s="37"/>
      <c r="E51" s="37"/>
      <c r="F51" s="37"/>
      <c r="G51" s="37"/>
      <c r="H51" s="37"/>
      <c r="I51" s="37"/>
      <c r="J51" s="38" t="s">
        <v>73</v>
      </c>
      <c r="K51" s="19"/>
      <c r="L51" s="19"/>
      <c r="M51" s="19"/>
      <c r="N51" s="19"/>
    </row>
    <row r="52" spans="1:14" ht="18.75" customHeight="1">
      <c r="A52" s="168" t="s">
        <v>80</v>
      </c>
      <c r="B52" s="169" t="s">
        <v>32</v>
      </c>
      <c r="C52" s="168" t="s">
        <v>48</v>
      </c>
      <c r="D52" s="168"/>
      <c r="E52" s="168"/>
      <c r="F52" s="168"/>
      <c r="G52" s="168" t="s">
        <v>48</v>
      </c>
      <c r="H52" s="168"/>
      <c r="I52" s="168"/>
      <c r="J52" s="168"/>
      <c r="K52" s="19"/>
      <c r="L52" s="19"/>
      <c r="M52" s="19"/>
      <c r="N52" s="19"/>
    </row>
    <row r="53" spans="1:10" ht="41.25" customHeight="1">
      <c r="A53" s="168"/>
      <c r="B53" s="170"/>
      <c r="C53" s="39" t="s">
        <v>2</v>
      </c>
      <c r="D53" s="39" t="s">
        <v>53</v>
      </c>
      <c r="E53" s="40" t="s">
        <v>116</v>
      </c>
      <c r="F53" s="40" t="s">
        <v>43</v>
      </c>
      <c r="G53" s="39" t="s">
        <v>2</v>
      </c>
      <c r="H53" s="39" t="s">
        <v>53</v>
      </c>
      <c r="I53" s="40" t="s">
        <v>116</v>
      </c>
      <c r="J53" s="40" t="s">
        <v>44</v>
      </c>
    </row>
    <row r="54" spans="1:10" ht="18.75" customHeight="1">
      <c r="A54" s="17">
        <v>1</v>
      </c>
      <c r="B54" s="17">
        <v>2</v>
      </c>
      <c r="C54" s="51">
        <v>3</v>
      </c>
      <c r="D54" s="17">
        <v>4</v>
      </c>
      <c r="E54" s="51">
        <v>5</v>
      </c>
      <c r="F54" s="17">
        <v>6</v>
      </c>
      <c r="G54" s="51">
        <v>7</v>
      </c>
      <c r="H54" s="17">
        <v>8</v>
      </c>
      <c r="I54" s="51">
        <v>9</v>
      </c>
      <c r="J54" s="17">
        <v>10</v>
      </c>
    </row>
    <row r="55" spans="1:10" ht="14.25">
      <c r="A55" s="52"/>
      <c r="B55" s="18"/>
      <c r="C55" s="17"/>
      <c r="D55" s="17"/>
      <c r="E55" s="17"/>
      <c r="F55" s="17"/>
      <c r="G55" s="17"/>
      <c r="H55" s="17"/>
      <c r="I55" s="17"/>
      <c r="J55" s="17"/>
    </row>
    <row r="56" spans="1:10" ht="14.25">
      <c r="A56" s="17"/>
      <c r="B56" s="18"/>
      <c r="C56" s="17"/>
      <c r="D56" s="17"/>
      <c r="E56" s="17"/>
      <c r="F56" s="17"/>
      <c r="G56" s="17"/>
      <c r="H56" s="17"/>
      <c r="I56" s="17"/>
      <c r="J56" s="17"/>
    </row>
    <row r="57" spans="1:11" ht="14.25">
      <c r="A57" s="23"/>
      <c r="B57" s="18" t="s">
        <v>54</v>
      </c>
      <c r="C57" s="18"/>
      <c r="D57" s="17"/>
      <c r="E57" s="17"/>
      <c r="F57" s="17"/>
      <c r="G57" s="17"/>
      <c r="H57" s="17"/>
      <c r="I57" s="17"/>
      <c r="J57" s="17"/>
      <c r="K57" s="19"/>
    </row>
    <row r="58" spans="1:10" ht="14.25">
      <c r="A58" s="19"/>
      <c r="B58" s="20"/>
      <c r="C58" s="19"/>
      <c r="D58" s="19"/>
      <c r="E58" s="19"/>
      <c r="F58" s="19"/>
      <c r="G58" s="19"/>
      <c r="H58" s="19"/>
      <c r="I58" s="19"/>
      <c r="J58" s="19"/>
    </row>
    <row r="59" spans="1:10" ht="14.25">
      <c r="A59" s="19"/>
      <c r="B59" s="20"/>
      <c r="C59" s="19"/>
      <c r="D59" s="19"/>
      <c r="E59" s="19"/>
      <c r="F59" s="19"/>
      <c r="G59" s="19"/>
      <c r="H59" s="19"/>
      <c r="I59" s="19"/>
      <c r="J59" s="19"/>
    </row>
    <row r="60" spans="1:10" ht="14.25">
      <c r="A60" s="19"/>
      <c r="B60" s="20"/>
      <c r="C60" s="19"/>
      <c r="D60" s="19"/>
      <c r="E60" s="19"/>
      <c r="F60" s="19"/>
      <c r="G60" s="19"/>
      <c r="H60" s="19"/>
      <c r="I60" s="19"/>
      <c r="J60" s="19"/>
    </row>
    <row r="61" spans="1:8" ht="15.75">
      <c r="A61" s="37"/>
      <c r="B61" s="37"/>
      <c r="C61" s="37"/>
      <c r="D61" s="37"/>
      <c r="E61" s="37"/>
      <c r="F61" s="37"/>
      <c r="G61" s="37"/>
      <c r="H61" s="37"/>
    </row>
  </sheetData>
  <sheetProtection/>
  <mergeCells count="23">
    <mergeCell ref="A50:J50"/>
    <mergeCell ref="A52:A53"/>
    <mergeCell ref="B52:B53"/>
    <mergeCell ref="C52:F52"/>
    <mergeCell ref="G52:J52"/>
    <mergeCell ref="A33:J33"/>
    <mergeCell ref="A35:A36"/>
    <mergeCell ref="B35:B36"/>
    <mergeCell ref="C35:F35"/>
    <mergeCell ref="G35:J35"/>
    <mergeCell ref="A24:M24"/>
    <mergeCell ref="A26:A27"/>
    <mergeCell ref="B26:B27"/>
    <mergeCell ref="C26:F26"/>
    <mergeCell ref="G26:J26"/>
    <mergeCell ref="K26:N26"/>
    <mergeCell ref="A2:K2"/>
    <mergeCell ref="A4:M4"/>
    <mergeCell ref="A6:A7"/>
    <mergeCell ref="B6:B7"/>
    <mergeCell ref="C6:F6"/>
    <mergeCell ref="G6:J6"/>
    <mergeCell ref="K6:N6"/>
  </mergeCells>
  <printOptions/>
  <pageMargins left="0.1968503937007874" right="0.2362204724409449" top="0.2362204724409449" bottom="0.1968503937007874" header="0.1968503937007874" footer="0.1968503937007874"/>
  <pageSetup fitToHeight="2" horizontalDpi="600" verticalDpi="600" orientation="landscape" paperSize="9" scale="70" r:id="rId1"/>
  <rowBreaks count="1" manualBreakCount="1">
    <brk id="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49"/>
  <sheetViews>
    <sheetView showGridLines="0" zoomScaleSheetLayoutView="100" zoomScalePageLayoutView="0" workbookViewId="0" topLeftCell="A10">
      <selection activeCell="I11" sqref="I11"/>
    </sheetView>
  </sheetViews>
  <sheetFormatPr defaultColWidth="9.00390625" defaultRowHeight="12.75"/>
  <cols>
    <col min="1" max="1" width="9.125" style="28" customWidth="1"/>
    <col min="2" max="2" width="27.125" style="28" customWidth="1"/>
    <col min="3" max="3" width="14.125" style="28" customWidth="1"/>
    <col min="4" max="4" width="14.875" style="28" customWidth="1"/>
    <col min="5" max="7" width="15.375" style="28" customWidth="1"/>
    <col min="8" max="12" width="15.125" style="28" customWidth="1"/>
    <col min="13" max="13" width="15.00390625" style="28" customWidth="1"/>
    <col min="14" max="16384" width="9.125" style="28" customWidth="1"/>
  </cols>
  <sheetData>
    <row r="1" spans="1:15" ht="43.5" customHeight="1">
      <c r="A1" s="182" t="s">
        <v>117</v>
      </c>
      <c r="B1" s="182"/>
      <c r="C1" s="182"/>
      <c r="D1" s="182"/>
      <c r="E1" s="182"/>
      <c r="F1" s="182"/>
      <c r="G1" s="182"/>
      <c r="H1" s="182"/>
      <c r="I1" s="182"/>
      <c r="J1" s="103"/>
      <c r="K1" s="45"/>
      <c r="L1" s="45"/>
      <c r="M1" s="45"/>
      <c r="N1" s="45"/>
      <c r="O1" s="45"/>
    </row>
    <row r="2" spans="1:15" ht="16.5" customHeight="1">
      <c r="A2" s="185" t="s">
        <v>149</v>
      </c>
      <c r="B2" s="185"/>
      <c r="C2" s="185"/>
      <c r="D2" s="185"/>
      <c r="E2" s="185"/>
      <c r="F2" s="185"/>
      <c r="G2" s="185"/>
      <c r="H2" s="185"/>
      <c r="I2" s="185"/>
      <c r="J2" s="37"/>
      <c r="K2" s="37"/>
      <c r="L2" s="37"/>
      <c r="M2" s="37"/>
      <c r="N2" s="44"/>
      <c r="O2" s="44"/>
    </row>
    <row r="3" ht="12.75">
      <c r="M3" s="106" t="s">
        <v>73</v>
      </c>
    </row>
    <row r="4" spans="1:13" ht="55.5" customHeight="1">
      <c r="A4" s="190" t="s">
        <v>22</v>
      </c>
      <c r="B4" s="190" t="s">
        <v>13</v>
      </c>
      <c r="C4" s="190" t="s">
        <v>21</v>
      </c>
      <c r="D4" s="190" t="s">
        <v>14</v>
      </c>
      <c r="E4" s="186" t="s">
        <v>151</v>
      </c>
      <c r="F4" s="187"/>
      <c r="G4" s="188"/>
      <c r="H4" s="186" t="s">
        <v>108</v>
      </c>
      <c r="I4" s="187"/>
      <c r="J4" s="188"/>
      <c r="K4" s="189" t="s">
        <v>152</v>
      </c>
      <c r="L4" s="189"/>
      <c r="M4" s="189"/>
    </row>
    <row r="5" spans="1:13" s="77" customFormat="1" ht="28.5" customHeight="1">
      <c r="A5" s="191"/>
      <c r="B5" s="191"/>
      <c r="C5" s="191"/>
      <c r="D5" s="191"/>
      <c r="E5" s="50" t="s">
        <v>2</v>
      </c>
      <c r="F5" s="50" t="s">
        <v>38</v>
      </c>
      <c r="G5" s="21" t="s">
        <v>82</v>
      </c>
      <c r="H5" s="50" t="s">
        <v>2</v>
      </c>
      <c r="I5" s="50" t="s">
        <v>38</v>
      </c>
      <c r="J5" s="21" t="s">
        <v>83</v>
      </c>
      <c r="K5" s="50" t="s">
        <v>2</v>
      </c>
      <c r="L5" s="50" t="s">
        <v>38</v>
      </c>
      <c r="M5" s="21" t="s">
        <v>45</v>
      </c>
    </row>
    <row r="6" spans="1:13" s="77" customFormat="1" ht="12.75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</row>
    <row r="7" spans="1:13" s="78" customFormat="1" ht="51" customHeight="1">
      <c r="A7" s="138">
        <v>1115031</v>
      </c>
      <c r="B7" s="139" t="s">
        <v>228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s="78" customFormat="1" ht="79.5" customHeight="1">
      <c r="A8" s="21"/>
      <c r="B8" s="139" t="s">
        <v>172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78" customFormat="1" ht="12.75">
      <c r="A9" s="137">
        <v>1</v>
      </c>
      <c r="B9" s="7" t="s">
        <v>3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s="78" customFormat="1" ht="63.75">
      <c r="A10" s="137" t="s">
        <v>209</v>
      </c>
      <c r="B10" s="136" t="s">
        <v>173</v>
      </c>
      <c r="C10" s="79" t="s">
        <v>153</v>
      </c>
      <c r="D10" s="137" t="s">
        <v>159</v>
      </c>
      <c r="E10" s="79">
        <v>1</v>
      </c>
      <c r="F10" s="79"/>
      <c r="G10" s="79">
        <v>1</v>
      </c>
      <c r="H10" s="79">
        <v>1</v>
      </c>
      <c r="I10" s="79"/>
      <c r="J10" s="79">
        <v>1</v>
      </c>
      <c r="K10" s="79">
        <v>1</v>
      </c>
      <c r="L10" s="79"/>
      <c r="M10" s="79">
        <v>1</v>
      </c>
    </row>
    <row r="11" spans="1:13" s="78" customFormat="1" ht="46.5" customHeight="1">
      <c r="A11" s="137" t="s">
        <v>210</v>
      </c>
      <c r="B11" s="136" t="s">
        <v>174</v>
      </c>
      <c r="C11" s="137" t="s">
        <v>177</v>
      </c>
      <c r="D11" s="137" t="s">
        <v>160</v>
      </c>
      <c r="E11" s="152">
        <v>3702095</v>
      </c>
      <c r="F11" s="152">
        <v>136878.54</v>
      </c>
      <c r="G11" s="152">
        <f>E11+F11</f>
        <v>3838973.54</v>
      </c>
      <c r="H11" s="152">
        <v>4454600</v>
      </c>
      <c r="I11" s="152">
        <v>135716.63999999998</v>
      </c>
      <c r="J11" s="152">
        <v>4454600</v>
      </c>
      <c r="K11" s="152">
        <v>8677922.48</v>
      </c>
      <c r="L11" s="152"/>
      <c r="M11" s="152">
        <v>8441150</v>
      </c>
    </row>
    <row r="12" spans="1:13" s="78" customFormat="1" ht="42.75" customHeight="1">
      <c r="A12" s="137" t="s">
        <v>211</v>
      </c>
      <c r="B12" s="136" t="s">
        <v>175</v>
      </c>
      <c r="C12" s="137" t="s">
        <v>177</v>
      </c>
      <c r="D12" s="137" t="s">
        <v>160</v>
      </c>
      <c r="E12" s="152">
        <v>2196865</v>
      </c>
      <c r="F12" s="152"/>
      <c r="G12" s="152">
        <f>E12+F12</f>
        <v>2196865</v>
      </c>
      <c r="H12" s="152">
        <v>2785000</v>
      </c>
      <c r="I12" s="152"/>
      <c r="J12" s="152">
        <v>2785000</v>
      </c>
      <c r="K12" s="152">
        <v>5283744.47</v>
      </c>
      <c r="L12" s="152"/>
      <c r="M12" s="152">
        <v>5283744.47</v>
      </c>
    </row>
    <row r="13" spans="1:13" s="78" customFormat="1" ht="38.25">
      <c r="A13" s="137" t="s">
        <v>212</v>
      </c>
      <c r="B13" s="136" t="s">
        <v>176</v>
      </c>
      <c r="C13" s="137" t="s">
        <v>154</v>
      </c>
      <c r="D13" s="137" t="s">
        <v>178</v>
      </c>
      <c r="E13" s="79">
        <v>47</v>
      </c>
      <c r="F13" s="79"/>
      <c r="G13" s="79">
        <f>E13+F13</f>
        <v>47</v>
      </c>
      <c r="H13" s="79">
        <v>50</v>
      </c>
      <c r="I13" s="79"/>
      <c r="J13" s="79">
        <v>50</v>
      </c>
      <c r="K13" s="79">
        <v>51</v>
      </c>
      <c r="L13" s="79"/>
      <c r="M13" s="79">
        <v>51</v>
      </c>
    </row>
    <row r="14" spans="1:13" s="78" customFormat="1" ht="12.75">
      <c r="A14" s="79">
        <v>2</v>
      </c>
      <c r="B14" s="7" t="s">
        <v>4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1:13" s="78" customFormat="1" ht="40.5" customHeight="1">
      <c r="A15" s="137" t="s">
        <v>213</v>
      </c>
      <c r="B15" s="136" t="s">
        <v>179</v>
      </c>
      <c r="C15" s="137" t="s">
        <v>154</v>
      </c>
      <c r="D15" s="137" t="s">
        <v>180</v>
      </c>
      <c r="E15" s="79">
        <v>513</v>
      </c>
      <c r="F15" s="79"/>
      <c r="G15" s="79">
        <v>513</v>
      </c>
      <c r="H15" s="79">
        <v>500</v>
      </c>
      <c r="I15" s="79"/>
      <c r="J15" s="79">
        <v>500</v>
      </c>
      <c r="K15" s="79">
        <v>500</v>
      </c>
      <c r="L15" s="79"/>
      <c r="M15" s="79">
        <v>500</v>
      </c>
    </row>
    <row r="16" spans="1:13" s="78" customFormat="1" ht="54" customHeight="1">
      <c r="A16" s="137" t="s">
        <v>214</v>
      </c>
      <c r="B16" s="136" t="s">
        <v>207</v>
      </c>
      <c r="C16" s="137" t="s">
        <v>154</v>
      </c>
      <c r="D16" s="137" t="s">
        <v>181</v>
      </c>
      <c r="E16" s="79">
        <v>320</v>
      </c>
      <c r="F16" s="79"/>
      <c r="G16" s="79">
        <v>320</v>
      </c>
      <c r="H16" s="79">
        <v>462</v>
      </c>
      <c r="I16" s="79"/>
      <c r="J16" s="79">
        <v>462</v>
      </c>
      <c r="K16" s="79">
        <v>176</v>
      </c>
      <c r="L16" s="79"/>
      <c r="M16" s="79">
        <v>176</v>
      </c>
    </row>
    <row r="17" spans="1:13" s="78" customFormat="1" ht="12.75">
      <c r="A17" s="79">
        <v>3</v>
      </c>
      <c r="B17" s="7" t="s">
        <v>5</v>
      </c>
      <c r="C17" s="137"/>
      <c r="D17" s="137"/>
      <c r="E17" s="79"/>
      <c r="F17" s="79"/>
      <c r="G17" s="79"/>
      <c r="H17" s="79"/>
      <c r="I17" s="79"/>
      <c r="J17" s="79"/>
      <c r="K17" s="79"/>
      <c r="L17" s="79"/>
      <c r="M17" s="79"/>
    </row>
    <row r="18" spans="1:13" s="78" customFormat="1" ht="59.25" customHeight="1">
      <c r="A18" s="137" t="s">
        <v>215</v>
      </c>
      <c r="B18" s="136" t="s">
        <v>183</v>
      </c>
      <c r="C18" s="137" t="s">
        <v>177</v>
      </c>
      <c r="D18" s="137" t="s">
        <v>160</v>
      </c>
      <c r="E18" s="152">
        <f>E11/E13</f>
        <v>78767.97872340426</v>
      </c>
      <c r="F18" s="152"/>
      <c r="G18" s="152">
        <f>G11/G13</f>
        <v>81680.28808510638</v>
      </c>
      <c r="H18" s="152">
        <f>H11/H13</f>
        <v>89092</v>
      </c>
      <c r="I18" s="152"/>
      <c r="J18" s="152">
        <f>J11/J13</f>
        <v>89092</v>
      </c>
      <c r="K18" s="152">
        <f>K11/K13</f>
        <v>170155.34274509805</v>
      </c>
      <c r="L18" s="152"/>
      <c r="M18" s="152">
        <f>M11/M13</f>
        <v>165512.74509803922</v>
      </c>
    </row>
    <row r="19" spans="1:13" s="78" customFormat="1" ht="41.25" customHeight="1">
      <c r="A19" s="137" t="s">
        <v>216</v>
      </c>
      <c r="B19" s="136" t="s">
        <v>182</v>
      </c>
      <c r="C19" s="137" t="s">
        <v>177</v>
      </c>
      <c r="D19" s="137" t="s">
        <v>160</v>
      </c>
      <c r="E19" s="153">
        <v>3895</v>
      </c>
      <c r="F19" s="153"/>
      <c r="G19" s="153">
        <f>(G12/12)/G13</f>
        <v>3895.1507092198585</v>
      </c>
      <c r="H19" s="153">
        <f>(H12/12)/H13</f>
        <v>4641.666666666667</v>
      </c>
      <c r="I19" s="153"/>
      <c r="J19" s="153">
        <f>(J12/12)/J13</f>
        <v>4641.666666666667</v>
      </c>
      <c r="K19" s="153">
        <f>(K12/12)/K13</f>
        <v>8633.569395424836</v>
      </c>
      <c r="L19" s="153"/>
      <c r="M19" s="153">
        <f>(M12/12)/M13</f>
        <v>8633.569395424836</v>
      </c>
    </row>
    <row r="20" spans="1:13" s="78" customFormat="1" ht="66" customHeight="1">
      <c r="A20" s="137" t="s">
        <v>217</v>
      </c>
      <c r="B20" s="136" t="s">
        <v>184</v>
      </c>
      <c r="C20" s="137" t="s">
        <v>155</v>
      </c>
      <c r="D20" s="137" t="s">
        <v>160</v>
      </c>
      <c r="E20" s="153">
        <f>E11/E15</f>
        <v>7216.559454191033</v>
      </c>
      <c r="F20" s="153"/>
      <c r="G20" s="153">
        <f aca="true" t="shared" si="0" ref="G20:M20">G11/G15</f>
        <v>7483.379220272905</v>
      </c>
      <c r="H20" s="153">
        <f t="shared" si="0"/>
        <v>8909.2</v>
      </c>
      <c r="I20" s="153"/>
      <c r="J20" s="153">
        <f t="shared" si="0"/>
        <v>8909.2</v>
      </c>
      <c r="K20" s="153">
        <f t="shared" si="0"/>
        <v>17355.844960000002</v>
      </c>
      <c r="L20" s="153"/>
      <c r="M20" s="153">
        <f t="shared" si="0"/>
        <v>16882.3</v>
      </c>
    </row>
    <row r="21" spans="1:13" s="78" customFormat="1" ht="70.5" customHeight="1">
      <c r="A21" s="149" t="s">
        <v>218</v>
      </c>
      <c r="B21" s="136" t="s">
        <v>185</v>
      </c>
      <c r="C21" s="137" t="s">
        <v>155</v>
      </c>
      <c r="D21" s="137" t="s">
        <v>160</v>
      </c>
      <c r="E21" s="153">
        <f>E11/E16</f>
        <v>11569.046875</v>
      </c>
      <c r="F21" s="153"/>
      <c r="G21" s="153">
        <f aca="true" t="shared" si="1" ref="G21:M21">G11/G16</f>
        <v>11996.7923125</v>
      </c>
      <c r="H21" s="153">
        <f t="shared" si="1"/>
        <v>9641.991341991343</v>
      </c>
      <c r="I21" s="153"/>
      <c r="J21" s="153">
        <f t="shared" si="1"/>
        <v>9641.991341991343</v>
      </c>
      <c r="K21" s="153">
        <f t="shared" si="1"/>
        <v>49306.37772727273</v>
      </c>
      <c r="L21" s="153"/>
      <c r="M21" s="153">
        <f t="shared" si="1"/>
        <v>47961.079545454544</v>
      </c>
    </row>
    <row r="22" spans="1:13" s="78" customFormat="1" ht="15.75" customHeight="1">
      <c r="A22" s="80">
        <v>4</v>
      </c>
      <c r="B22" s="7" t="s">
        <v>6</v>
      </c>
      <c r="C22" s="137"/>
      <c r="D22" s="137"/>
      <c r="E22" s="132"/>
      <c r="F22" s="132"/>
      <c r="G22" s="132"/>
      <c r="H22" s="132"/>
      <c r="I22" s="132"/>
      <c r="J22" s="132"/>
      <c r="K22" s="132"/>
      <c r="L22" s="132"/>
      <c r="M22" s="132"/>
    </row>
    <row r="23" spans="1:13" s="78" customFormat="1" ht="69" customHeight="1">
      <c r="A23" s="137" t="s">
        <v>219</v>
      </c>
      <c r="B23" s="136" t="s">
        <v>186</v>
      </c>
      <c r="C23" s="137" t="s">
        <v>154</v>
      </c>
      <c r="D23" s="137" t="s">
        <v>180</v>
      </c>
      <c r="E23" s="132">
        <v>0</v>
      </c>
      <c r="F23" s="132"/>
      <c r="G23" s="132">
        <v>0</v>
      </c>
      <c r="H23" s="132">
        <v>0</v>
      </c>
      <c r="I23" s="132"/>
      <c r="J23" s="132">
        <v>0</v>
      </c>
      <c r="K23" s="132">
        <v>0</v>
      </c>
      <c r="L23" s="132"/>
      <c r="M23" s="132">
        <v>0</v>
      </c>
    </row>
    <row r="24" spans="1:13" s="78" customFormat="1" ht="67.5" customHeight="1">
      <c r="A24" s="137" t="s">
        <v>220</v>
      </c>
      <c r="B24" s="136" t="s">
        <v>187</v>
      </c>
      <c r="C24" s="137" t="s">
        <v>154</v>
      </c>
      <c r="D24" s="137" t="s">
        <v>180</v>
      </c>
      <c r="E24" s="132">
        <v>180</v>
      </c>
      <c r="F24" s="132"/>
      <c r="G24" s="132">
        <v>180</v>
      </c>
      <c r="H24" s="132">
        <v>221</v>
      </c>
      <c r="I24" s="132"/>
      <c r="J24" s="132">
        <v>221</v>
      </c>
      <c r="K24" s="132">
        <v>176</v>
      </c>
      <c r="L24" s="132"/>
      <c r="M24" s="132">
        <v>176</v>
      </c>
    </row>
    <row r="25" spans="1:13" s="78" customFormat="1" ht="54" customHeight="1">
      <c r="A25" s="137" t="s">
        <v>221</v>
      </c>
      <c r="B25" s="136" t="s">
        <v>188</v>
      </c>
      <c r="C25" s="137" t="s">
        <v>156</v>
      </c>
      <c r="D25" s="137" t="s">
        <v>189</v>
      </c>
      <c r="E25" s="132">
        <v>-10</v>
      </c>
      <c r="F25" s="132"/>
      <c r="G25" s="132">
        <v>-10</v>
      </c>
      <c r="H25" s="132">
        <v>5</v>
      </c>
      <c r="I25" s="132"/>
      <c r="J25" s="132">
        <v>5</v>
      </c>
      <c r="K25" s="132">
        <v>0</v>
      </c>
      <c r="L25" s="132"/>
      <c r="M25" s="132">
        <v>0</v>
      </c>
    </row>
    <row r="26" spans="1:15" ht="27.75" customHeight="1">
      <c r="A26" s="185" t="s">
        <v>150</v>
      </c>
      <c r="B26" s="185"/>
      <c r="C26" s="185"/>
      <c r="D26" s="185"/>
      <c r="E26" s="185"/>
      <c r="F26" s="185"/>
      <c r="G26" s="185"/>
      <c r="H26" s="185"/>
      <c r="I26" s="185"/>
      <c r="J26" s="37"/>
      <c r="K26" s="37"/>
      <c r="L26" s="37"/>
      <c r="M26" s="37"/>
      <c r="N26" s="44"/>
      <c r="O26" s="44"/>
    </row>
    <row r="27" ht="12.75">
      <c r="J27" s="106" t="s">
        <v>73</v>
      </c>
    </row>
    <row r="28" spans="1:10" ht="16.5" customHeight="1">
      <c r="A28" s="190" t="s">
        <v>22</v>
      </c>
      <c r="B28" s="190" t="s">
        <v>13</v>
      </c>
      <c r="C28" s="190" t="s">
        <v>21</v>
      </c>
      <c r="D28" s="190" t="s">
        <v>14</v>
      </c>
      <c r="E28" s="186" t="s">
        <v>157</v>
      </c>
      <c r="F28" s="187"/>
      <c r="G28" s="188"/>
      <c r="H28" s="189" t="s">
        <v>158</v>
      </c>
      <c r="I28" s="189"/>
      <c r="J28" s="189"/>
    </row>
    <row r="29" spans="1:10" ht="25.5">
      <c r="A29" s="191"/>
      <c r="B29" s="191"/>
      <c r="C29" s="191"/>
      <c r="D29" s="191"/>
      <c r="E29" s="50" t="s">
        <v>2</v>
      </c>
      <c r="F29" s="50" t="s">
        <v>38</v>
      </c>
      <c r="G29" s="21" t="s">
        <v>82</v>
      </c>
      <c r="H29" s="50" t="s">
        <v>2</v>
      </c>
      <c r="I29" s="50" t="s">
        <v>38</v>
      </c>
      <c r="J29" s="21" t="s">
        <v>83</v>
      </c>
    </row>
    <row r="30" spans="1:10" s="78" customFormat="1" ht="12.75" customHeight="1">
      <c r="A30" s="50">
        <v>1</v>
      </c>
      <c r="B30" s="50">
        <v>2</v>
      </c>
      <c r="C30" s="50">
        <v>3</v>
      </c>
      <c r="D30" s="50">
        <v>4</v>
      </c>
      <c r="E30" s="50">
        <v>5</v>
      </c>
      <c r="F30" s="50">
        <v>6</v>
      </c>
      <c r="G30" s="50">
        <v>7</v>
      </c>
      <c r="H30" s="50">
        <v>8</v>
      </c>
      <c r="I30" s="50">
        <v>9</v>
      </c>
      <c r="J30" s="50">
        <v>10</v>
      </c>
    </row>
    <row r="31" spans="1:10" s="78" customFormat="1" ht="59.25" customHeight="1">
      <c r="A31" s="138">
        <v>1115030</v>
      </c>
      <c r="B31" s="139" t="s">
        <v>228</v>
      </c>
      <c r="C31" s="79"/>
      <c r="D31" s="50"/>
      <c r="E31" s="50"/>
      <c r="F31" s="50"/>
      <c r="G31" s="50"/>
      <c r="H31" s="50"/>
      <c r="I31" s="50"/>
      <c r="J31" s="50"/>
    </row>
    <row r="32" spans="1:10" s="78" customFormat="1" ht="78.75" customHeight="1">
      <c r="A32" s="21"/>
      <c r="B32" s="139" t="s">
        <v>172</v>
      </c>
      <c r="C32" s="79"/>
      <c r="D32" s="50"/>
      <c r="E32" s="50"/>
      <c r="F32" s="50"/>
      <c r="G32" s="50"/>
      <c r="H32" s="50"/>
      <c r="I32" s="50"/>
      <c r="J32" s="50"/>
    </row>
    <row r="33" spans="1:10" s="78" customFormat="1" ht="12.75" customHeight="1">
      <c r="A33" s="137">
        <v>1</v>
      </c>
      <c r="B33" s="7" t="s">
        <v>3</v>
      </c>
      <c r="C33" s="79"/>
      <c r="D33" s="79"/>
      <c r="E33" s="50"/>
      <c r="F33" s="50"/>
      <c r="G33" s="50"/>
      <c r="H33" s="50"/>
      <c r="I33" s="50"/>
      <c r="J33" s="50"/>
    </row>
    <row r="34" spans="1:10" s="78" customFormat="1" ht="66.75" customHeight="1">
      <c r="A34" s="137" t="s">
        <v>209</v>
      </c>
      <c r="B34" s="136" t="s">
        <v>173</v>
      </c>
      <c r="C34" s="79" t="s">
        <v>153</v>
      </c>
      <c r="D34" s="137" t="s">
        <v>159</v>
      </c>
      <c r="E34" s="50">
        <v>1</v>
      </c>
      <c r="F34" s="50"/>
      <c r="G34" s="50">
        <v>1</v>
      </c>
      <c r="H34" s="50">
        <v>1</v>
      </c>
      <c r="I34" s="50"/>
      <c r="J34" s="50">
        <v>1</v>
      </c>
    </row>
    <row r="35" spans="1:10" s="78" customFormat="1" ht="37.5" customHeight="1">
      <c r="A35" s="137" t="s">
        <v>210</v>
      </c>
      <c r="B35" s="136" t="s">
        <v>174</v>
      </c>
      <c r="C35" s="137" t="s">
        <v>177</v>
      </c>
      <c r="D35" s="137" t="s">
        <v>160</v>
      </c>
      <c r="E35" s="154">
        <v>9412450.264519999</v>
      </c>
      <c r="F35" s="155"/>
      <c r="G35" s="154">
        <f>E35</f>
        <v>9412450.264519999</v>
      </c>
      <c r="H35" s="155">
        <v>10066694.49408032</v>
      </c>
      <c r="I35" s="155"/>
      <c r="J35" s="155">
        <v>9363633.3</v>
      </c>
    </row>
    <row r="36" spans="1:10" s="78" customFormat="1" ht="36.75" customHeight="1">
      <c r="A36" s="137" t="s">
        <v>211</v>
      </c>
      <c r="B36" s="136" t="s">
        <v>175</v>
      </c>
      <c r="C36" s="137" t="s">
        <v>177</v>
      </c>
      <c r="D36" s="137" t="s">
        <v>160</v>
      </c>
      <c r="E36" s="155">
        <v>5780416.45018</v>
      </c>
      <c r="F36" s="155"/>
      <c r="G36" s="155">
        <v>5780416.45018</v>
      </c>
      <c r="H36" s="155">
        <f>G36*107.6%</f>
        <v>6219728.100393679</v>
      </c>
      <c r="I36" s="155"/>
      <c r="J36" s="155">
        <v>5846150.7456</v>
      </c>
    </row>
    <row r="37" spans="1:10" s="78" customFormat="1" ht="43.5" customHeight="1">
      <c r="A37" s="137" t="s">
        <v>212</v>
      </c>
      <c r="B37" s="136" t="s">
        <v>176</v>
      </c>
      <c r="C37" s="137" t="s">
        <v>154</v>
      </c>
      <c r="D37" s="137" t="s">
        <v>178</v>
      </c>
      <c r="E37" s="50">
        <v>51</v>
      </c>
      <c r="F37" s="50"/>
      <c r="G37" s="50">
        <v>51</v>
      </c>
      <c r="H37" s="50">
        <v>51</v>
      </c>
      <c r="I37" s="50"/>
      <c r="J37" s="50">
        <v>51</v>
      </c>
    </row>
    <row r="38" spans="1:10" s="78" customFormat="1" ht="18.75" customHeight="1">
      <c r="A38" s="79">
        <v>2</v>
      </c>
      <c r="B38" s="7" t="s">
        <v>4</v>
      </c>
      <c r="C38" s="79"/>
      <c r="D38" s="79"/>
      <c r="E38" s="50"/>
      <c r="F38" s="50"/>
      <c r="G38" s="50"/>
      <c r="H38" s="50"/>
      <c r="I38" s="50"/>
      <c r="J38" s="50"/>
    </row>
    <row r="39" spans="1:10" s="78" customFormat="1" ht="44.25" customHeight="1">
      <c r="A39" s="137" t="s">
        <v>213</v>
      </c>
      <c r="B39" s="136" t="s">
        <v>179</v>
      </c>
      <c r="C39" s="137" t="s">
        <v>154</v>
      </c>
      <c r="D39" s="137" t="s">
        <v>180</v>
      </c>
      <c r="E39" s="50">
        <v>500</v>
      </c>
      <c r="F39" s="50"/>
      <c r="G39" s="50">
        <v>500</v>
      </c>
      <c r="H39" s="50">
        <v>500</v>
      </c>
      <c r="I39" s="50"/>
      <c r="J39" s="50">
        <v>500</v>
      </c>
    </row>
    <row r="40" spans="1:10" s="78" customFormat="1" ht="54" customHeight="1">
      <c r="A40" s="137" t="s">
        <v>214</v>
      </c>
      <c r="B40" s="136" t="s">
        <v>208</v>
      </c>
      <c r="C40" s="137" t="s">
        <v>154</v>
      </c>
      <c r="D40" s="137" t="s">
        <v>181</v>
      </c>
      <c r="E40" s="50">
        <v>176</v>
      </c>
      <c r="F40" s="50"/>
      <c r="G40" s="50">
        <v>176</v>
      </c>
      <c r="H40" s="50">
        <v>176</v>
      </c>
      <c r="I40" s="50"/>
      <c r="J40" s="50">
        <v>176</v>
      </c>
    </row>
    <row r="41" spans="1:10" s="78" customFormat="1" ht="15" customHeight="1">
      <c r="A41" s="79">
        <v>3</v>
      </c>
      <c r="B41" s="7" t="s">
        <v>5</v>
      </c>
      <c r="C41" s="137"/>
      <c r="D41" s="137"/>
      <c r="E41" s="50"/>
      <c r="F41" s="50"/>
      <c r="G41" s="50"/>
      <c r="H41" s="50"/>
      <c r="I41" s="50"/>
      <c r="J41" s="50"/>
    </row>
    <row r="42" spans="1:10" s="78" customFormat="1" ht="53.25" customHeight="1">
      <c r="A42" s="137" t="s">
        <v>215</v>
      </c>
      <c r="B42" s="136" t="s">
        <v>183</v>
      </c>
      <c r="C42" s="137" t="s">
        <v>177</v>
      </c>
      <c r="D42" s="137" t="s">
        <v>160</v>
      </c>
      <c r="E42" s="155">
        <f>E35/E37</f>
        <v>184557.84832392156</v>
      </c>
      <c r="F42" s="155"/>
      <c r="G42" s="155">
        <f>G35/G37</f>
        <v>184557.84832392156</v>
      </c>
      <c r="H42" s="155">
        <f>H35/H37</f>
        <v>197386.1665505945</v>
      </c>
      <c r="I42" s="155"/>
      <c r="J42" s="155">
        <f>J35/J37</f>
        <v>183600.6529411765</v>
      </c>
    </row>
    <row r="43" spans="1:10" s="78" customFormat="1" ht="48.75" customHeight="1">
      <c r="A43" s="137" t="s">
        <v>216</v>
      </c>
      <c r="B43" s="136" t="s">
        <v>182</v>
      </c>
      <c r="C43" s="137" t="s">
        <v>177</v>
      </c>
      <c r="D43" s="137" t="s">
        <v>160</v>
      </c>
      <c r="E43" s="155">
        <f>(E36/12)/E37</f>
        <v>9445.12491859477</v>
      </c>
      <c r="F43" s="155"/>
      <c r="G43" s="155">
        <f>(G36/12)/G37</f>
        <v>9445.12491859477</v>
      </c>
      <c r="H43" s="155">
        <f>(H36/12)/H37</f>
        <v>10162.954412407973</v>
      </c>
      <c r="I43" s="155"/>
      <c r="J43" s="155">
        <f>(J36/12)/J37</f>
        <v>9552.533898039215</v>
      </c>
    </row>
    <row r="44" spans="1:10" s="78" customFormat="1" ht="63" customHeight="1">
      <c r="A44" s="137" t="s">
        <v>217</v>
      </c>
      <c r="B44" s="136" t="s">
        <v>184</v>
      </c>
      <c r="C44" s="137" t="s">
        <v>155</v>
      </c>
      <c r="D44" s="137" t="s">
        <v>160</v>
      </c>
      <c r="E44" s="155">
        <f>E35/E39</f>
        <v>18824.90052904</v>
      </c>
      <c r="F44" s="155"/>
      <c r="G44" s="155">
        <f>G35/G39</f>
        <v>18824.90052904</v>
      </c>
      <c r="H44" s="155">
        <f>H35/H39</f>
        <v>20133.38898816064</v>
      </c>
      <c r="I44" s="155"/>
      <c r="J44" s="155">
        <f>J35/J39</f>
        <v>18727.266600000003</v>
      </c>
    </row>
    <row r="45" spans="1:10" s="78" customFormat="1" ht="66.75" customHeight="1">
      <c r="A45" s="149" t="s">
        <v>218</v>
      </c>
      <c r="B45" s="136" t="s">
        <v>185</v>
      </c>
      <c r="C45" s="137" t="s">
        <v>155</v>
      </c>
      <c r="D45" s="137" t="s">
        <v>160</v>
      </c>
      <c r="E45" s="155">
        <f>E35/E40</f>
        <v>53479.83104840908</v>
      </c>
      <c r="F45" s="155"/>
      <c r="G45" s="155">
        <v>13000</v>
      </c>
      <c r="H45" s="155">
        <v>13000</v>
      </c>
      <c r="I45" s="155"/>
      <c r="J45" s="155">
        <v>13000</v>
      </c>
    </row>
    <row r="46" spans="1:10" s="78" customFormat="1" ht="15" customHeight="1">
      <c r="A46" s="80">
        <v>4</v>
      </c>
      <c r="B46" s="7" t="s">
        <v>6</v>
      </c>
      <c r="C46" s="137"/>
      <c r="D46" s="137"/>
      <c r="E46" s="50"/>
      <c r="F46" s="50"/>
      <c r="G46" s="50"/>
      <c r="H46" s="50"/>
      <c r="I46" s="50"/>
      <c r="J46" s="50"/>
    </row>
    <row r="47" spans="1:10" s="78" customFormat="1" ht="70.5" customHeight="1">
      <c r="A47" s="137" t="s">
        <v>219</v>
      </c>
      <c r="B47" s="136" t="s">
        <v>186</v>
      </c>
      <c r="C47" s="137" t="s">
        <v>154</v>
      </c>
      <c r="D47" s="137" t="s">
        <v>180</v>
      </c>
      <c r="E47" s="50">
        <v>0</v>
      </c>
      <c r="F47" s="50"/>
      <c r="G47" s="50">
        <v>0</v>
      </c>
      <c r="H47" s="50">
        <v>0</v>
      </c>
      <c r="I47" s="50"/>
      <c r="J47" s="50">
        <v>0</v>
      </c>
    </row>
    <row r="48" spans="1:10" s="78" customFormat="1" ht="68.25" customHeight="1">
      <c r="A48" s="137" t="s">
        <v>220</v>
      </c>
      <c r="B48" s="136" t="s">
        <v>187</v>
      </c>
      <c r="C48" s="137" t="s">
        <v>154</v>
      </c>
      <c r="D48" s="137" t="s">
        <v>180</v>
      </c>
      <c r="E48" s="50">
        <v>176</v>
      </c>
      <c r="F48" s="50"/>
      <c r="G48" s="50">
        <v>176</v>
      </c>
      <c r="H48" s="50">
        <v>176</v>
      </c>
      <c r="I48" s="50"/>
      <c r="J48" s="50">
        <v>176</v>
      </c>
    </row>
    <row r="49" spans="1:10" s="78" customFormat="1" ht="58.5" customHeight="1">
      <c r="A49" s="137" t="s">
        <v>221</v>
      </c>
      <c r="B49" s="136" t="s">
        <v>188</v>
      </c>
      <c r="C49" s="137" t="s">
        <v>156</v>
      </c>
      <c r="D49" s="137" t="s">
        <v>189</v>
      </c>
      <c r="E49" s="50">
        <v>0</v>
      </c>
      <c r="F49" s="50"/>
      <c r="G49" s="50">
        <v>0</v>
      </c>
      <c r="H49" s="50">
        <v>0</v>
      </c>
      <c r="I49" s="50"/>
      <c r="J49" s="50">
        <v>0</v>
      </c>
    </row>
  </sheetData>
  <sheetProtection/>
  <mergeCells count="16">
    <mergeCell ref="C4:C5"/>
    <mergeCell ref="D4:D5"/>
    <mergeCell ref="A28:A29"/>
    <mergeCell ref="B28:B29"/>
    <mergeCell ref="C28:C29"/>
    <mergeCell ref="D28:D29"/>
    <mergeCell ref="E4:G4"/>
    <mergeCell ref="H4:J4"/>
    <mergeCell ref="K4:M4"/>
    <mergeCell ref="E28:G28"/>
    <mergeCell ref="H28:J28"/>
    <mergeCell ref="A1:I1"/>
    <mergeCell ref="A2:I2"/>
    <mergeCell ref="A26:I26"/>
    <mergeCell ref="A4:A5"/>
    <mergeCell ref="B4:B5"/>
  </mergeCells>
  <printOptions/>
  <pageMargins left="0.2" right="0.2" top="0.2" bottom="0.5" header="0.19" footer="0.19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121"/>
  <sheetViews>
    <sheetView showGridLines="0" zoomScaleSheetLayoutView="100" zoomScalePageLayoutView="0" workbookViewId="0" topLeftCell="A1">
      <selection activeCell="F34" sqref="F34"/>
    </sheetView>
  </sheetViews>
  <sheetFormatPr defaultColWidth="9.00390625" defaultRowHeight="12.75"/>
  <cols>
    <col min="1" max="1" width="14.125" style="89" customWidth="1"/>
    <col min="2" max="2" width="67.75390625" style="89" customWidth="1"/>
    <col min="3" max="3" width="13.00390625" style="89" customWidth="1"/>
    <col min="4" max="4" width="13.25390625" style="89" customWidth="1"/>
    <col min="5" max="5" width="14.375" style="130" customWidth="1"/>
    <col min="6" max="6" width="16.375" style="130" customWidth="1"/>
    <col min="7" max="12" width="13.75390625" style="89" customWidth="1"/>
    <col min="13" max="13" width="9.125" style="89" customWidth="1"/>
    <col min="14" max="14" width="11.00390625" style="89" customWidth="1"/>
    <col min="15" max="16384" width="9.125" style="89" customWidth="1"/>
  </cols>
  <sheetData>
    <row r="1" spans="1:8" s="83" customFormat="1" ht="15.75">
      <c r="A1" s="81"/>
      <c r="B1" s="175" t="s">
        <v>84</v>
      </c>
      <c r="C1" s="175"/>
      <c r="D1" s="175"/>
      <c r="E1" s="175"/>
      <c r="F1" s="175"/>
      <c r="G1" s="175"/>
      <c r="H1" s="175"/>
    </row>
    <row r="2" spans="5:12" s="83" customFormat="1" ht="12.75">
      <c r="E2" s="125"/>
      <c r="F2" s="125"/>
      <c r="L2" s="94" t="s">
        <v>73</v>
      </c>
    </row>
    <row r="3" spans="1:12" s="83" customFormat="1" ht="21" customHeight="1">
      <c r="A3" s="192"/>
      <c r="B3" s="190" t="s">
        <v>32</v>
      </c>
      <c r="C3" s="189" t="s">
        <v>151</v>
      </c>
      <c r="D3" s="189"/>
      <c r="E3" s="193" t="s">
        <v>108</v>
      </c>
      <c r="F3" s="193"/>
      <c r="G3" s="189" t="s">
        <v>152</v>
      </c>
      <c r="H3" s="189"/>
      <c r="I3" s="189" t="s">
        <v>157</v>
      </c>
      <c r="J3" s="189"/>
      <c r="K3" s="189" t="s">
        <v>158</v>
      </c>
      <c r="L3" s="189"/>
    </row>
    <row r="4" spans="1:12" s="83" customFormat="1" ht="60" customHeight="1">
      <c r="A4" s="192"/>
      <c r="B4" s="191"/>
      <c r="C4" s="85" t="s">
        <v>37</v>
      </c>
      <c r="D4" s="85" t="s">
        <v>38</v>
      </c>
      <c r="E4" s="126" t="s">
        <v>37</v>
      </c>
      <c r="F4" s="127" t="s">
        <v>38</v>
      </c>
      <c r="G4" s="85" t="s">
        <v>37</v>
      </c>
      <c r="H4" s="85" t="s">
        <v>38</v>
      </c>
      <c r="I4" s="85" t="s">
        <v>37</v>
      </c>
      <c r="J4" s="85" t="s">
        <v>38</v>
      </c>
      <c r="K4" s="85" t="s">
        <v>37</v>
      </c>
      <c r="L4" s="85" t="s">
        <v>38</v>
      </c>
    </row>
    <row r="5" spans="1:12" s="83" customFormat="1" ht="12.75">
      <c r="A5" s="88"/>
      <c r="B5" s="84">
        <v>1</v>
      </c>
      <c r="C5" s="85">
        <v>2</v>
      </c>
      <c r="D5" s="84">
        <v>3</v>
      </c>
      <c r="E5" s="127">
        <v>4</v>
      </c>
      <c r="F5" s="127">
        <v>5</v>
      </c>
      <c r="G5" s="84">
        <v>6</v>
      </c>
      <c r="H5" s="85">
        <v>7</v>
      </c>
      <c r="I5" s="84">
        <v>8</v>
      </c>
      <c r="J5" s="85">
        <v>9</v>
      </c>
      <c r="K5" s="84">
        <v>10</v>
      </c>
      <c r="L5" s="85">
        <v>11</v>
      </c>
    </row>
    <row r="6" spans="1:12" s="83" customFormat="1" ht="31.5" customHeight="1">
      <c r="A6" s="88"/>
      <c r="B6" s="163" t="s">
        <v>229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s="83" customFormat="1" ht="12.75">
      <c r="A7" s="88"/>
      <c r="B7" s="140" t="s">
        <v>161</v>
      </c>
      <c r="C7" s="141">
        <v>1884339.1</v>
      </c>
      <c r="D7" s="142"/>
      <c r="E7" s="143">
        <v>2607700</v>
      </c>
      <c r="F7" s="143"/>
      <c r="G7" s="142">
        <f>3407749+110000</f>
        <v>3517749</v>
      </c>
      <c r="H7" s="144"/>
      <c r="I7" s="157">
        <f>G7*109.4%</f>
        <v>3848417.4060000004</v>
      </c>
      <c r="J7" s="144"/>
      <c r="K7" s="157">
        <f>I7*107.6%</f>
        <v>4140897.128856</v>
      </c>
      <c r="L7" s="144"/>
    </row>
    <row r="8" spans="1:12" s="83" customFormat="1" ht="12.75">
      <c r="A8" s="88"/>
      <c r="B8" s="140" t="s">
        <v>162</v>
      </c>
      <c r="C8" s="141">
        <v>37443</v>
      </c>
      <c r="D8" s="142"/>
      <c r="E8" s="143">
        <v>70700</v>
      </c>
      <c r="F8" s="143"/>
      <c r="G8" s="142">
        <v>105279</v>
      </c>
      <c r="H8" s="144"/>
      <c r="I8" s="157">
        <f>G8*109.4%</f>
        <v>115175.22600000001</v>
      </c>
      <c r="J8" s="144"/>
      <c r="K8" s="157">
        <f>I8*107.6%</f>
        <v>123928.54317599999</v>
      </c>
      <c r="L8" s="144"/>
    </row>
    <row r="9" spans="1:12" s="83" customFormat="1" ht="12.75">
      <c r="A9" s="88"/>
      <c r="B9" s="140" t="s">
        <v>163</v>
      </c>
      <c r="C9" s="141">
        <v>216252</v>
      </c>
      <c r="D9" s="142"/>
      <c r="E9" s="143">
        <v>0</v>
      </c>
      <c r="F9" s="143"/>
      <c r="G9" s="142">
        <v>1483770</v>
      </c>
      <c r="H9" s="144"/>
      <c r="I9" s="157">
        <f>G9*109.4%</f>
        <v>1623244.3800000001</v>
      </c>
      <c r="J9" s="144"/>
      <c r="K9" s="157">
        <f>I9*107.6%</f>
        <v>1746610.9528799998</v>
      </c>
      <c r="L9" s="144"/>
    </row>
    <row r="10" spans="1:12" s="83" customFormat="1" ht="12.75">
      <c r="A10" s="88"/>
      <c r="B10" s="140" t="s">
        <v>164</v>
      </c>
      <c r="C10" s="141">
        <v>58831</v>
      </c>
      <c r="D10" s="142"/>
      <c r="E10" s="143">
        <v>106600</v>
      </c>
      <c r="F10" s="143"/>
      <c r="G10" s="142">
        <v>176946</v>
      </c>
      <c r="H10" s="144"/>
      <c r="I10" s="157">
        <f>G10*109.4%</f>
        <v>193578.92400000003</v>
      </c>
      <c r="J10" s="144"/>
      <c r="K10" s="157">
        <f>I10*107.6%</f>
        <v>208290.922224</v>
      </c>
      <c r="L10" s="144"/>
    </row>
    <row r="11" spans="1:12" s="86" customFormat="1" ht="12.75">
      <c r="A11" s="88"/>
      <c r="B11" s="93" t="s">
        <v>54</v>
      </c>
      <c r="C11" s="145">
        <f>SUM(C7:C10)</f>
        <v>2196865.1</v>
      </c>
      <c r="D11" s="146"/>
      <c r="E11" s="147">
        <v>2785000</v>
      </c>
      <c r="F11" s="147"/>
      <c r="G11" s="156">
        <v>5283744.47</v>
      </c>
      <c r="H11" s="147"/>
      <c r="I11" s="156">
        <f>SUM(I7:I10)</f>
        <v>5780415.936</v>
      </c>
      <c r="J11" s="147"/>
      <c r="K11" s="156">
        <f>SUM(K7:K10)</f>
        <v>6219727.547135999</v>
      </c>
      <c r="L11" s="147"/>
    </row>
    <row r="12" spans="1:12" s="86" customFormat="1" ht="125.25" customHeight="1">
      <c r="A12" s="92"/>
      <c r="B12" s="107" t="s">
        <v>85</v>
      </c>
      <c r="C12" s="137" t="s">
        <v>17</v>
      </c>
      <c r="D12" s="79"/>
      <c r="E12" s="128" t="s">
        <v>17</v>
      </c>
      <c r="F12" s="128"/>
      <c r="G12" s="79" t="s">
        <v>17</v>
      </c>
      <c r="H12" s="79"/>
      <c r="I12" s="79" t="s">
        <v>17</v>
      </c>
      <c r="J12" s="79"/>
      <c r="K12" s="79" t="s">
        <v>17</v>
      </c>
      <c r="L12" s="79"/>
    </row>
    <row r="13" spans="1:8" s="83" customFormat="1" ht="12.75">
      <c r="A13" s="86"/>
      <c r="B13" s="57"/>
      <c r="C13" s="57"/>
      <c r="D13" s="57"/>
      <c r="E13" s="129"/>
      <c r="F13" s="129"/>
      <c r="G13" s="57"/>
      <c r="H13" s="57"/>
    </row>
    <row r="14" spans="2:8" s="83" customFormat="1" ht="12.75">
      <c r="B14" s="57"/>
      <c r="C14" s="57"/>
      <c r="D14" s="57"/>
      <c r="E14" s="129"/>
      <c r="F14" s="129"/>
      <c r="G14" s="57"/>
      <c r="H14" s="57"/>
    </row>
    <row r="15" spans="2:8" s="83" customFormat="1" ht="12.75">
      <c r="B15" s="57"/>
      <c r="C15" s="57"/>
      <c r="D15" s="57"/>
      <c r="E15" s="129"/>
      <c r="F15" s="129"/>
      <c r="G15" s="57"/>
      <c r="H15" s="57"/>
    </row>
    <row r="16" spans="2:8" s="83" customFormat="1" ht="12.75">
      <c r="B16" s="57"/>
      <c r="C16" s="57"/>
      <c r="D16" s="57"/>
      <c r="E16" s="129"/>
      <c r="F16" s="129"/>
      <c r="G16" s="57"/>
      <c r="H16" s="57"/>
    </row>
    <row r="17" ht="12.75">
      <c r="A17" s="108"/>
    </row>
    <row r="18" ht="12.75">
      <c r="A18" s="108"/>
    </row>
    <row r="19" ht="12.75">
      <c r="A19" s="108"/>
    </row>
    <row r="20" ht="12.75">
      <c r="A20" s="108"/>
    </row>
    <row r="21" ht="12.75">
      <c r="A21" s="108"/>
    </row>
    <row r="22" ht="12.75">
      <c r="A22" s="108"/>
    </row>
    <row r="23" ht="12.75">
      <c r="A23" s="108"/>
    </row>
    <row r="24" ht="12.75">
      <c r="A24" s="108"/>
    </row>
    <row r="25" ht="12.75">
      <c r="A25" s="108"/>
    </row>
    <row r="26" ht="12.75">
      <c r="A26" s="108"/>
    </row>
    <row r="27" ht="12.75">
      <c r="A27" s="108"/>
    </row>
    <row r="28" ht="12.75">
      <c r="A28" s="108"/>
    </row>
    <row r="29" ht="12.75">
      <c r="A29" s="108"/>
    </row>
    <row r="30" ht="12.75">
      <c r="A30" s="108"/>
    </row>
    <row r="31" ht="12.75">
      <c r="A31" s="108"/>
    </row>
    <row r="32" ht="12.75">
      <c r="A32" s="108"/>
    </row>
    <row r="33" ht="12.75">
      <c r="A33" s="108"/>
    </row>
    <row r="34" ht="12.75">
      <c r="A34" s="108"/>
    </row>
    <row r="35" ht="12.75">
      <c r="A35" s="108"/>
    </row>
    <row r="36" ht="12.75">
      <c r="A36" s="108"/>
    </row>
    <row r="37" ht="12.75">
      <c r="A37" s="108"/>
    </row>
    <row r="38" ht="12.75">
      <c r="A38" s="108"/>
    </row>
    <row r="39" ht="12.75">
      <c r="A39" s="108"/>
    </row>
    <row r="40" ht="12.75">
      <c r="A40" s="108"/>
    </row>
    <row r="41" ht="12.75">
      <c r="A41" s="108"/>
    </row>
    <row r="42" ht="12.75">
      <c r="A42" s="108"/>
    </row>
    <row r="43" ht="12.75">
      <c r="A43" s="108"/>
    </row>
    <row r="44" ht="12.75">
      <c r="A44" s="108"/>
    </row>
    <row r="45" ht="12.75">
      <c r="A45" s="108"/>
    </row>
    <row r="46" ht="12.75">
      <c r="A46" s="108"/>
    </row>
    <row r="47" ht="12.75">
      <c r="A47" s="108"/>
    </row>
    <row r="48" ht="12.75">
      <c r="A48" s="108"/>
    </row>
    <row r="49" ht="12.75">
      <c r="A49" s="108"/>
    </row>
    <row r="50" ht="12.75">
      <c r="A50" s="108"/>
    </row>
    <row r="51" ht="12.75">
      <c r="A51" s="108"/>
    </row>
    <row r="52" ht="12.75">
      <c r="A52" s="108"/>
    </row>
    <row r="53" ht="12.75">
      <c r="A53" s="108"/>
    </row>
    <row r="54" ht="12.75">
      <c r="A54" s="108"/>
    </row>
    <row r="55" ht="12.75">
      <c r="A55" s="108"/>
    </row>
    <row r="56" ht="12.75">
      <c r="A56" s="108"/>
    </row>
    <row r="57" ht="12.75">
      <c r="A57" s="108"/>
    </row>
    <row r="58" ht="12.75">
      <c r="A58" s="108"/>
    </row>
    <row r="59" ht="12.75">
      <c r="A59" s="108"/>
    </row>
    <row r="60" ht="12.75">
      <c r="A60" s="108"/>
    </row>
    <row r="61" ht="12.75">
      <c r="A61" s="108"/>
    </row>
    <row r="62" ht="12.75">
      <c r="A62" s="108"/>
    </row>
    <row r="63" ht="12.75">
      <c r="A63" s="108"/>
    </row>
    <row r="64" ht="12.75">
      <c r="A64" s="108"/>
    </row>
    <row r="65" ht="12.75">
      <c r="A65" s="108"/>
    </row>
    <row r="66" ht="12.75">
      <c r="A66" s="108"/>
    </row>
    <row r="67" ht="12.75">
      <c r="A67" s="108"/>
    </row>
    <row r="68" ht="12.75">
      <c r="A68" s="108"/>
    </row>
    <row r="69" ht="12.75">
      <c r="A69" s="108"/>
    </row>
    <row r="70" ht="12.75">
      <c r="A70" s="108"/>
    </row>
    <row r="71" ht="12.75">
      <c r="A71" s="108"/>
    </row>
    <row r="72" ht="12.75">
      <c r="A72" s="108"/>
    </row>
    <row r="73" ht="12.75">
      <c r="A73" s="108"/>
    </row>
    <row r="74" ht="12.75">
      <c r="A74" s="108"/>
    </row>
    <row r="75" ht="12.75">
      <c r="A75" s="108"/>
    </row>
    <row r="76" ht="12.75">
      <c r="A76" s="108"/>
    </row>
    <row r="77" ht="12.75">
      <c r="A77" s="108"/>
    </row>
    <row r="78" ht="12.75">
      <c r="A78" s="108"/>
    </row>
    <row r="79" ht="12.75">
      <c r="A79" s="108"/>
    </row>
    <row r="80" ht="12.75">
      <c r="A80" s="108"/>
    </row>
    <row r="81" ht="12.75">
      <c r="A81" s="108"/>
    </row>
    <row r="82" ht="12.75">
      <c r="A82" s="108"/>
    </row>
    <row r="83" ht="12.75">
      <c r="A83" s="108"/>
    </row>
    <row r="84" ht="12.75">
      <c r="A84" s="108"/>
    </row>
    <row r="85" ht="12.75">
      <c r="A85" s="108"/>
    </row>
    <row r="86" ht="12.75">
      <c r="A86" s="108"/>
    </row>
    <row r="87" ht="12.75">
      <c r="A87" s="108"/>
    </row>
    <row r="88" ht="12.75">
      <c r="A88" s="108"/>
    </row>
    <row r="89" ht="12.75">
      <c r="A89" s="108"/>
    </row>
    <row r="90" ht="12.75">
      <c r="A90" s="108"/>
    </row>
    <row r="91" ht="12.75">
      <c r="A91" s="108"/>
    </row>
    <row r="92" ht="12.75">
      <c r="A92" s="108"/>
    </row>
    <row r="93" ht="12.75">
      <c r="A93" s="108"/>
    </row>
    <row r="94" ht="12.75">
      <c r="A94" s="108"/>
    </row>
    <row r="95" ht="12.75">
      <c r="A95" s="108"/>
    </row>
    <row r="96" ht="12.75">
      <c r="A96" s="108"/>
    </row>
    <row r="97" ht="12.75">
      <c r="A97" s="108"/>
    </row>
    <row r="98" ht="12.75">
      <c r="A98" s="108"/>
    </row>
    <row r="99" ht="12.75">
      <c r="A99" s="108"/>
    </row>
    <row r="100" ht="12.75">
      <c r="A100" s="108"/>
    </row>
    <row r="101" ht="12.75">
      <c r="A101" s="108"/>
    </row>
    <row r="102" ht="12.75">
      <c r="A102" s="108"/>
    </row>
    <row r="103" ht="12.75">
      <c r="A103" s="108"/>
    </row>
    <row r="104" ht="12.75">
      <c r="A104" s="108"/>
    </row>
    <row r="105" ht="12.75">
      <c r="A105" s="108"/>
    </row>
    <row r="106" ht="12.75">
      <c r="A106" s="108"/>
    </row>
    <row r="107" ht="12.75">
      <c r="A107" s="108"/>
    </row>
    <row r="108" ht="12.75">
      <c r="A108" s="108"/>
    </row>
    <row r="109" ht="12.75">
      <c r="A109" s="108"/>
    </row>
    <row r="110" ht="12.75">
      <c r="A110" s="108"/>
    </row>
    <row r="111" ht="12.75">
      <c r="A111" s="108"/>
    </row>
    <row r="112" ht="12.75">
      <c r="A112" s="108"/>
    </row>
    <row r="113" ht="12.75">
      <c r="A113" s="108"/>
    </row>
    <row r="114" ht="12.75">
      <c r="A114" s="108"/>
    </row>
    <row r="115" ht="12.75">
      <c r="A115" s="108"/>
    </row>
    <row r="116" ht="12.75">
      <c r="A116" s="108"/>
    </row>
    <row r="117" ht="12.75">
      <c r="A117" s="108"/>
    </row>
    <row r="118" ht="12.75">
      <c r="A118" s="108"/>
    </row>
    <row r="119" ht="12.75">
      <c r="A119" s="108"/>
    </row>
    <row r="120" ht="12.75">
      <c r="A120" s="108"/>
    </row>
    <row r="121" ht="12.75">
      <c r="A121" s="108"/>
    </row>
  </sheetData>
  <sheetProtection/>
  <mergeCells count="8">
    <mergeCell ref="K3:L3"/>
    <mergeCell ref="I3:J3"/>
    <mergeCell ref="A3:A4"/>
    <mergeCell ref="B3:B4"/>
    <mergeCell ref="B1:H1"/>
    <mergeCell ref="C3:D3"/>
    <mergeCell ref="E3:F3"/>
    <mergeCell ref="G3:H3"/>
  </mergeCells>
  <printOptions/>
  <pageMargins left="0.1968503937007874" right="0.1968503937007874" top="0.31496062992125984" bottom="0.35433070866141736" header="0.2755905511811024" footer="0.196850393700787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P16"/>
  <sheetViews>
    <sheetView showGridLines="0" view="pageBreakPreview" zoomScale="85" zoomScaleNormal="85" zoomScaleSheetLayoutView="85" zoomScalePageLayoutView="0" workbookViewId="0" topLeftCell="A1">
      <selection activeCell="J30" sqref="J30"/>
    </sheetView>
  </sheetViews>
  <sheetFormatPr defaultColWidth="9.00390625" defaultRowHeight="12.75"/>
  <cols>
    <col min="1" max="1" width="9.125" style="91" customWidth="1"/>
    <col min="2" max="2" width="39.125" style="91" customWidth="1"/>
    <col min="3" max="4" width="13.75390625" style="91" customWidth="1"/>
    <col min="5" max="5" width="13.25390625" style="91" customWidth="1"/>
    <col min="6" max="6" width="10.375" style="91" customWidth="1"/>
    <col min="7" max="7" width="12.625" style="91" customWidth="1"/>
    <col min="8" max="8" width="11.375" style="91" customWidth="1"/>
    <col min="9" max="9" width="12.875" style="91" customWidth="1"/>
    <col min="10" max="10" width="11.125" style="91" customWidth="1"/>
    <col min="11" max="16" width="11.375" style="91" customWidth="1"/>
    <col min="17" max="16384" width="9.125" style="91" customWidth="1"/>
  </cols>
  <sheetData>
    <row r="1" ht="62.25" customHeight="1"/>
    <row r="2" spans="1:16" s="90" customFormat="1" ht="15.75">
      <c r="A2" s="199" t="s">
        <v>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4" spans="1:16" s="90" customFormat="1" ht="18" customHeight="1">
      <c r="A4" s="200" t="s">
        <v>22</v>
      </c>
      <c r="B4" s="194" t="s">
        <v>39</v>
      </c>
      <c r="C4" s="201" t="s">
        <v>151</v>
      </c>
      <c r="D4" s="194"/>
      <c r="E4" s="194"/>
      <c r="F4" s="194"/>
      <c r="G4" s="201" t="s">
        <v>165</v>
      </c>
      <c r="H4" s="194"/>
      <c r="I4" s="194"/>
      <c r="J4" s="194"/>
      <c r="K4" s="195" t="s">
        <v>166</v>
      </c>
      <c r="L4" s="196"/>
      <c r="M4" s="195" t="s">
        <v>167</v>
      </c>
      <c r="N4" s="196"/>
      <c r="O4" s="195" t="s">
        <v>166</v>
      </c>
      <c r="P4" s="196"/>
    </row>
    <row r="5" spans="1:16" s="90" customFormat="1" ht="42.75" customHeight="1">
      <c r="A5" s="194"/>
      <c r="B5" s="194"/>
      <c r="C5" s="194" t="s">
        <v>41</v>
      </c>
      <c r="D5" s="194"/>
      <c r="E5" s="194" t="s">
        <v>20</v>
      </c>
      <c r="F5" s="194"/>
      <c r="G5" s="194" t="s">
        <v>41</v>
      </c>
      <c r="H5" s="194"/>
      <c r="I5" s="194" t="s">
        <v>20</v>
      </c>
      <c r="J5" s="194"/>
      <c r="K5" s="197" t="s">
        <v>60</v>
      </c>
      <c r="L5" s="197" t="s">
        <v>61</v>
      </c>
      <c r="M5" s="197" t="s">
        <v>62</v>
      </c>
      <c r="N5" s="197" t="s">
        <v>63</v>
      </c>
      <c r="O5" s="197" t="s">
        <v>62</v>
      </c>
      <c r="P5" s="197" t="s">
        <v>63</v>
      </c>
    </row>
    <row r="6" spans="1:16" s="90" customFormat="1" ht="42.75" customHeight="1">
      <c r="A6" s="194"/>
      <c r="B6" s="194"/>
      <c r="C6" s="79" t="s">
        <v>23</v>
      </c>
      <c r="D6" s="79" t="s">
        <v>40</v>
      </c>
      <c r="E6" s="79" t="s">
        <v>23</v>
      </c>
      <c r="F6" s="79" t="s">
        <v>40</v>
      </c>
      <c r="G6" s="79" t="s">
        <v>23</v>
      </c>
      <c r="H6" s="79" t="s">
        <v>1</v>
      </c>
      <c r="I6" s="79" t="s">
        <v>23</v>
      </c>
      <c r="J6" s="79" t="s">
        <v>1</v>
      </c>
      <c r="K6" s="198"/>
      <c r="L6" s="198"/>
      <c r="M6" s="198"/>
      <c r="N6" s="198"/>
      <c r="O6" s="198"/>
      <c r="P6" s="198"/>
    </row>
    <row r="7" spans="1:16" s="90" customFormat="1" ht="12.75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</row>
    <row r="8" spans="1:16" s="90" customFormat="1" ht="48.75" customHeight="1">
      <c r="A8" s="163">
        <v>1115031</v>
      </c>
      <c r="B8" s="163" t="s">
        <v>228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s="90" customFormat="1" ht="12.75">
      <c r="A9" s="79"/>
      <c r="B9" s="136" t="s">
        <v>168</v>
      </c>
      <c r="C9" s="3">
        <v>1</v>
      </c>
      <c r="D9" s="3">
        <v>1</v>
      </c>
      <c r="E9" s="79"/>
      <c r="F9" s="79"/>
      <c r="G9" s="79">
        <v>1</v>
      </c>
      <c r="H9" s="79">
        <v>1</v>
      </c>
      <c r="I9" s="79"/>
      <c r="J9" s="79"/>
      <c r="K9" s="79">
        <v>1</v>
      </c>
      <c r="L9" s="79"/>
      <c r="M9" s="79">
        <v>1</v>
      </c>
      <c r="N9" s="79"/>
      <c r="O9" s="79">
        <v>1</v>
      </c>
      <c r="P9" s="79"/>
    </row>
    <row r="10" spans="1:16" s="90" customFormat="1" ht="12.75">
      <c r="A10" s="79"/>
      <c r="B10" s="136" t="s">
        <v>190</v>
      </c>
      <c r="C10" s="3">
        <v>18</v>
      </c>
      <c r="D10" s="3">
        <v>18</v>
      </c>
      <c r="E10" s="79"/>
      <c r="F10" s="79"/>
      <c r="G10" s="79">
        <v>18</v>
      </c>
      <c r="H10" s="79">
        <v>18</v>
      </c>
      <c r="I10" s="79"/>
      <c r="J10" s="79"/>
      <c r="K10" s="79">
        <v>19</v>
      </c>
      <c r="L10" s="79"/>
      <c r="M10" s="79">
        <v>19</v>
      </c>
      <c r="N10" s="79"/>
      <c r="O10" s="79">
        <v>19</v>
      </c>
      <c r="P10" s="79"/>
    </row>
    <row r="11" spans="1:16" s="90" customFormat="1" ht="12.75">
      <c r="A11" s="79"/>
      <c r="B11" s="136" t="s">
        <v>191</v>
      </c>
      <c r="C11" s="3">
        <v>3</v>
      </c>
      <c r="D11" s="3">
        <v>3</v>
      </c>
      <c r="E11" s="79"/>
      <c r="F11" s="79"/>
      <c r="G11" s="79">
        <v>3</v>
      </c>
      <c r="H11" s="79">
        <v>2</v>
      </c>
      <c r="I11" s="79"/>
      <c r="J11" s="79"/>
      <c r="K11" s="79">
        <v>4</v>
      </c>
      <c r="L11" s="79"/>
      <c r="M11" s="79">
        <v>4</v>
      </c>
      <c r="N11" s="79"/>
      <c r="O11" s="79">
        <v>4</v>
      </c>
      <c r="P11" s="79"/>
    </row>
    <row r="12" spans="1:16" s="90" customFormat="1" ht="12.75">
      <c r="A12" s="79"/>
      <c r="B12" s="136" t="s">
        <v>192</v>
      </c>
      <c r="C12" s="3">
        <v>6</v>
      </c>
      <c r="D12" s="3">
        <v>6</v>
      </c>
      <c r="E12" s="79"/>
      <c r="F12" s="79"/>
      <c r="G12" s="79">
        <v>6</v>
      </c>
      <c r="H12" s="79">
        <v>6</v>
      </c>
      <c r="I12" s="79"/>
      <c r="J12" s="79"/>
      <c r="K12" s="79">
        <v>7</v>
      </c>
      <c r="L12" s="79"/>
      <c r="M12" s="79">
        <v>7</v>
      </c>
      <c r="N12" s="79"/>
      <c r="O12" s="79">
        <v>7</v>
      </c>
      <c r="P12" s="79"/>
    </row>
    <row r="13" spans="1:16" s="90" customFormat="1" ht="12.75">
      <c r="A13" s="79"/>
      <c r="B13" s="136" t="s">
        <v>193</v>
      </c>
      <c r="C13" s="3">
        <v>2</v>
      </c>
      <c r="D13" s="3">
        <v>2</v>
      </c>
      <c r="E13" s="79"/>
      <c r="F13" s="79"/>
      <c r="G13" s="79">
        <v>3</v>
      </c>
      <c r="H13" s="79">
        <v>2</v>
      </c>
      <c r="I13" s="79"/>
      <c r="J13" s="79"/>
      <c r="K13" s="79">
        <v>3</v>
      </c>
      <c r="L13" s="79"/>
      <c r="M13" s="79">
        <v>3</v>
      </c>
      <c r="N13" s="79"/>
      <c r="O13" s="79">
        <v>3</v>
      </c>
      <c r="P13" s="79"/>
    </row>
    <row r="14" spans="1:16" s="90" customFormat="1" ht="12.75">
      <c r="A14" s="79"/>
      <c r="B14" s="136" t="s">
        <v>194</v>
      </c>
      <c r="C14" s="3">
        <v>18</v>
      </c>
      <c r="D14" s="3">
        <v>18</v>
      </c>
      <c r="E14" s="79"/>
      <c r="F14" s="79"/>
      <c r="G14" s="79">
        <v>20</v>
      </c>
      <c r="H14" s="79">
        <v>19</v>
      </c>
      <c r="I14" s="79"/>
      <c r="J14" s="79"/>
      <c r="K14" s="79">
        <v>20</v>
      </c>
      <c r="L14" s="79"/>
      <c r="M14" s="79">
        <v>20</v>
      </c>
      <c r="N14" s="79"/>
      <c r="O14" s="79">
        <v>20</v>
      </c>
      <c r="P14" s="79"/>
    </row>
    <row r="15" spans="1:16" s="55" customFormat="1" ht="12.75">
      <c r="A15" s="6"/>
      <c r="B15" s="7" t="s">
        <v>64</v>
      </c>
      <c r="C15" s="6">
        <f>SUM(C10:C14)</f>
        <v>47</v>
      </c>
      <c r="D15" s="6">
        <f>SUM(D10:D14)</f>
        <v>47</v>
      </c>
      <c r="E15" s="6"/>
      <c r="F15" s="6"/>
      <c r="G15" s="6">
        <f>SUM(G10:G14)</f>
        <v>50</v>
      </c>
      <c r="H15" s="6">
        <f>SUM(H10:H14)</f>
        <v>47</v>
      </c>
      <c r="I15" s="6"/>
      <c r="J15" s="6"/>
      <c r="K15" s="6">
        <v>54</v>
      </c>
      <c r="L15" s="6"/>
      <c r="M15" s="6">
        <f>SUM(M9:M14)</f>
        <v>54</v>
      </c>
      <c r="N15" s="6"/>
      <c r="O15" s="6">
        <f>SUM(O9:O14)</f>
        <v>54</v>
      </c>
      <c r="P15" s="6"/>
    </row>
    <row r="16" spans="1:16" s="90" customFormat="1" ht="33.75" customHeight="1">
      <c r="A16" s="85"/>
      <c r="B16" s="87" t="s">
        <v>18</v>
      </c>
      <c r="C16" s="3" t="s">
        <v>17</v>
      </c>
      <c r="D16" s="3" t="s">
        <v>17</v>
      </c>
      <c r="E16" s="56"/>
      <c r="F16" s="56"/>
      <c r="G16" s="3" t="s">
        <v>17</v>
      </c>
      <c r="H16" s="3" t="s">
        <v>17</v>
      </c>
      <c r="I16" s="56"/>
      <c r="J16" s="56"/>
      <c r="K16" s="3" t="s">
        <v>17</v>
      </c>
      <c r="L16" s="56"/>
      <c r="M16" s="3" t="s">
        <v>17</v>
      </c>
      <c r="N16" s="56"/>
      <c r="O16" s="3" t="s">
        <v>17</v>
      </c>
      <c r="P16" s="56"/>
    </row>
  </sheetData>
  <sheetProtection/>
  <mergeCells count="18">
    <mergeCell ref="A2:P2"/>
    <mergeCell ref="A4:A6"/>
    <mergeCell ref="B4:B6"/>
    <mergeCell ref="C4:F4"/>
    <mergeCell ref="G4:J4"/>
    <mergeCell ref="I5:J5"/>
    <mergeCell ref="O4:P4"/>
    <mergeCell ref="M5:M6"/>
    <mergeCell ref="N5:N6"/>
    <mergeCell ref="C5:D5"/>
    <mergeCell ref="E5:F5"/>
    <mergeCell ref="K4:L4"/>
    <mergeCell ref="M4:N4"/>
    <mergeCell ref="O5:O6"/>
    <mergeCell ref="P5:P6"/>
    <mergeCell ref="K5:K6"/>
    <mergeCell ref="L5:L6"/>
    <mergeCell ref="G5:H5"/>
  </mergeCells>
  <printOptions/>
  <pageMargins left="0.1968503937007874" right="0.1968503937007874" top="0.31496062992125984" bottom="0.2362204724409449" header="0.1968503937007874" footer="0.1968503937007874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P33"/>
  <sheetViews>
    <sheetView showGridLines="0" view="pageBreakPreview" zoomScale="85" zoomScaleSheetLayoutView="85" zoomScalePageLayoutView="0" workbookViewId="0" topLeftCell="A4">
      <selection activeCell="F9" sqref="F9:N11"/>
    </sheetView>
  </sheetViews>
  <sheetFormatPr defaultColWidth="9.00390625" defaultRowHeight="12.75"/>
  <cols>
    <col min="1" max="1" width="7.75390625" style="36" customWidth="1"/>
    <col min="2" max="2" width="28.75390625" style="36" customWidth="1"/>
    <col min="3" max="3" width="15.25390625" style="36" customWidth="1"/>
    <col min="4" max="5" width="12.625" style="36" customWidth="1"/>
    <col min="6" max="6" width="14.125" style="36" customWidth="1"/>
    <col min="7" max="8" width="14.00390625" style="36" customWidth="1"/>
    <col min="9" max="11" width="11.75390625" style="36" customWidth="1"/>
    <col min="12" max="12" width="14.00390625" style="36" customWidth="1"/>
    <col min="13" max="13" width="11.75390625" style="36" customWidth="1"/>
    <col min="14" max="14" width="13.25390625" style="36" customWidth="1"/>
    <col min="15" max="16384" width="9.125" style="36" customWidth="1"/>
  </cols>
  <sheetData>
    <row r="2" spans="1:16" ht="12.75">
      <c r="A2" s="218" t="s">
        <v>230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4" spans="1:16" ht="20.25" customHeight="1">
      <c r="A4" s="218" t="s">
        <v>231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ht="18" customHeight="1">
      <c r="N5" s="36" t="s">
        <v>73</v>
      </c>
    </row>
    <row r="6" spans="1:14" ht="39.75" customHeight="1">
      <c r="A6" s="219" t="s">
        <v>22</v>
      </c>
      <c r="B6" s="219" t="s">
        <v>122</v>
      </c>
      <c r="C6" s="222" t="s">
        <v>24</v>
      </c>
      <c r="D6" s="223"/>
      <c r="E6" s="224"/>
      <c r="F6" s="206" t="s">
        <v>151</v>
      </c>
      <c r="G6" s="207"/>
      <c r="H6" s="208"/>
      <c r="I6" s="206" t="s">
        <v>108</v>
      </c>
      <c r="J6" s="207"/>
      <c r="K6" s="207"/>
      <c r="L6" s="233" t="s">
        <v>152</v>
      </c>
      <c r="M6" s="233"/>
      <c r="N6" s="233"/>
    </row>
    <row r="7" spans="1:14" ht="25.5">
      <c r="A7" s="220"/>
      <c r="B7" s="221"/>
      <c r="C7" s="225"/>
      <c r="D7" s="226"/>
      <c r="E7" s="227"/>
      <c r="F7" s="4" t="s">
        <v>37</v>
      </c>
      <c r="G7" s="4" t="s">
        <v>38</v>
      </c>
      <c r="H7" s="4" t="s">
        <v>89</v>
      </c>
      <c r="I7" s="4" t="s">
        <v>37</v>
      </c>
      <c r="J7" s="4" t="s">
        <v>38</v>
      </c>
      <c r="K7" s="4" t="s">
        <v>44</v>
      </c>
      <c r="L7" s="4" t="s">
        <v>37</v>
      </c>
      <c r="M7" s="4" t="s">
        <v>38</v>
      </c>
      <c r="N7" s="4" t="s">
        <v>90</v>
      </c>
    </row>
    <row r="8" spans="1:14" ht="12.75">
      <c r="A8" s="3">
        <v>1</v>
      </c>
      <c r="B8" s="3">
        <v>2</v>
      </c>
      <c r="C8" s="228">
        <v>3</v>
      </c>
      <c r="D8" s="229"/>
      <c r="E8" s="230"/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</row>
    <row r="9" spans="1:14" ht="54" customHeight="1">
      <c r="A9" s="3">
        <v>1</v>
      </c>
      <c r="B9" s="12" t="s">
        <v>205</v>
      </c>
      <c r="C9" s="202" t="s">
        <v>204</v>
      </c>
      <c r="D9" s="203"/>
      <c r="E9" s="204"/>
      <c r="F9" s="158">
        <v>3702094.85</v>
      </c>
      <c r="G9" s="158">
        <v>136878.54</v>
      </c>
      <c r="H9" s="158">
        <f>F9+G9</f>
        <v>3838973.39</v>
      </c>
      <c r="I9" s="158">
        <v>4454600</v>
      </c>
      <c r="J9" s="158">
        <v>135716.63999999998</v>
      </c>
      <c r="K9" s="158">
        <f>I9+J9</f>
        <v>4590316.64</v>
      </c>
      <c r="L9" s="158"/>
      <c r="M9" s="158"/>
      <c r="N9" s="158"/>
    </row>
    <row r="10" spans="1:14" ht="51">
      <c r="A10" s="3">
        <v>2</v>
      </c>
      <c r="B10" s="12" t="s">
        <v>206</v>
      </c>
      <c r="C10" s="228"/>
      <c r="D10" s="229"/>
      <c r="E10" s="230"/>
      <c r="F10" s="158"/>
      <c r="G10" s="158"/>
      <c r="H10" s="158"/>
      <c r="I10" s="158"/>
      <c r="J10" s="158"/>
      <c r="K10" s="158"/>
      <c r="L10" s="158">
        <v>8677922.48</v>
      </c>
      <c r="M10" s="158"/>
      <c r="N10" s="158">
        <f>L10</f>
        <v>8677922.48</v>
      </c>
    </row>
    <row r="11" spans="1:14" ht="12.75">
      <c r="A11" s="13"/>
      <c r="B11" s="5" t="s">
        <v>54</v>
      </c>
      <c r="C11" s="228"/>
      <c r="D11" s="229"/>
      <c r="E11" s="230"/>
      <c r="F11" s="161">
        <f aca="true" t="shared" si="0" ref="F11:K11">F9</f>
        <v>3702094.85</v>
      </c>
      <c r="G11" s="161">
        <f t="shared" si="0"/>
        <v>136878.54</v>
      </c>
      <c r="H11" s="161">
        <f t="shared" si="0"/>
        <v>3838973.39</v>
      </c>
      <c r="I11" s="161">
        <f t="shared" si="0"/>
        <v>4454600</v>
      </c>
      <c r="J11" s="161">
        <f t="shared" si="0"/>
        <v>135716.63999999998</v>
      </c>
      <c r="K11" s="161">
        <f t="shared" si="0"/>
        <v>4590316.64</v>
      </c>
      <c r="L11" s="161">
        <f>L10</f>
        <v>8677922.48</v>
      </c>
      <c r="M11" s="161"/>
      <c r="N11" s="161">
        <f>N10</f>
        <v>8677922.48</v>
      </c>
    </row>
    <row r="13" spans="1:16" s="109" customFormat="1" ht="21.75" customHeight="1">
      <c r="A13" s="234" t="s">
        <v>232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121"/>
      <c r="P13" s="121"/>
    </row>
    <row r="14" spans="1:16" s="109" customFormat="1" ht="12.7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 t="s">
        <v>73</v>
      </c>
      <c r="L14" s="110"/>
      <c r="M14" s="110"/>
      <c r="N14" s="110"/>
      <c r="O14" s="110"/>
      <c r="P14" s="110"/>
    </row>
    <row r="15" spans="1:14" s="110" customFormat="1" ht="18.75" customHeight="1">
      <c r="A15" s="240" t="s">
        <v>22</v>
      </c>
      <c r="B15" s="219" t="s">
        <v>122</v>
      </c>
      <c r="C15" s="209" t="s">
        <v>24</v>
      </c>
      <c r="D15" s="210"/>
      <c r="E15" s="211"/>
      <c r="F15" s="237" t="s">
        <v>195</v>
      </c>
      <c r="G15" s="238"/>
      <c r="H15" s="239"/>
      <c r="I15" s="237" t="s">
        <v>196</v>
      </c>
      <c r="J15" s="238"/>
      <c r="K15" s="239"/>
      <c r="L15" s="113"/>
      <c r="M15" s="113"/>
      <c r="N15" s="113"/>
    </row>
    <row r="16" spans="1:14" s="110" customFormat="1" ht="28.5" customHeight="1">
      <c r="A16" s="241"/>
      <c r="B16" s="221"/>
      <c r="C16" s="212"/>
      <c r="D16" s="213"/>
      <c r="E16" s="214"/>
      <c r="F16" s="111" t="s">
        <v>37</v>
      </c>
      <c r="G16" s="111" t="s">
        <v>38</v>
      </c>
      <c r="H16" s="4" t="s">
        <v>89</v>
      </c>
      <c r="I16" s="111" t="s">
        <v>37</v>
      </c>
      <c r="J16" s="111" t="s">
        <v>38</v>
      </c>
      <c r="K16" s="4" t="s">
        <v>44</v>
      </c>
      <c r="L16" s="114"/>
      <c r="M16" s="114"/>
      <c r="N16" s="114"/>
    </row>
    <row r="17" spans="1:14" s="110" customFormat="1" ht="12.75">
      <c r="A17" s="122">
        <v>1</v>
      </c>
      <c r="B17" s="122">
        <v>2</v>
      </c>
      <c r="C17" s="215">
        <v>3</v>
      </c>
      <c r="D17" s="216"/>
      <c r="E17" s="217"/>
      <c r="F17" s="122">
        <v>4</v>
      </c>
      <c r="G17" s="122">
        <v>5</v>
      </c>
      <c r="H17" s="122">
        <v>6</v>
      </c>
      <c r="I17" s="122">
        <v>7</v>
      </c>
      <c r="J17" s="122">
        <v>8</v>
      </c>
      <c r="K17" s="122">
        <v>9</v>
      </c>
      <c r="L17" s="115"/>
      <c r="M17" s="115"/>
      <c r="N17" s="115"/>
    </row>
    <row r="18" spans="1:14" s="110" customFormat="1" ht="51">
      <c r="A18" s="122">
        <v>1</v>
      </c>
      <c r="B18" s="123" t="s">
        <v>206</v>
      </c>
      <c r="C18" s="215"/>
      <c r="D18" s="216"/>
      <c r="E18" s="217"/>
      <c r="F18" s="159">
        <v>9412450.264519999</v>
      </c>
      <c r="G18" s="159"/>
      <c r="H18" s="159">
        <f>F18+G18</f>
        <v>9412450.264519999</v>
      </c>
      <c r="I18" s="159">
        <v>10066694.49408032</v>
      </c>
      <c r="J18" s="159"/>
      <c r="K18" s="159">
        <f>I18</f>
        <v>10066694.49408032</v>
      </c>
      <c r="L18" s="115"/>
      <c r="M18" s="115"/>
      <c r="N18" s="115"/>
    </row>
    <row r="19" spans="1:14" s="110" customFormat="1" ht="12.75">
      <c r="A19" s="111"/>
      <c r="B19" s="112" t="s">
        <v>54</v>
      </c>
      <c r="C19" s="215"/>
      <c r="D19" s="216"/>
      <c r="E19" s="217"/>
      <c r="F19" s="160">
        <f>F18</f>
        <v>9412450.264519999</v>
      </c>
      <c r="G19" s="160"/>
      <c r="H19" s="160">
        <f>H18</f>
        <v>9412450.264519999</v>
      </c>
      <c r="I19" s="160">
        <f>I18</f>
        <v>10066694.49408032</v>
      </c>
      <c r="J19" s="160"/>
      <c r="K19" s="160">
        <f>K18</f>
        <v>10066694.49408032</v>
      </c>
      <c r="L19" s="114"/>
      <c r="M19" s="114"/>
      <c r="N19" s="114"/>
    </row>
    <row r="21" spans="1:16" ht="12.75">
      <c r="A21" s="242" t="s">
        <v>233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61"/>
      <c r="P21" s="61"/>
    </row>
    <row r="22" spans="1:16" ht="12.7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36" t="s">
        <v>73</v>
      </c>
      <c r="O22" s="61"/>
      <c r="P22" s="61"/>
    </row>
    <row r="23" spans="1:14" s="110" customFormat="1" ht="27" customHeight="1">
      <c r="A23" s="243"/>
      <c r="B23" s="205" t="s">
        <v>65</v>
      </c>
      <c r="C23" s="231" t="s">
        <v>87</v>
      </c>
      <c r="D23" s="231" t="s">
        <v>88</v>
      </c>
      <c r="E23" s="235" t="s">
        <v>197</v>
      </c>
      <c r="F23" s="236"/>
      <c r="G23" s="215" t="s">
        <v>108</v>
      </c>
      <c r="H23" s="217"/>
      <c r="I23" s="235" t="s">
        <v>152</v>
      </c>
      <c r="J23" s="236"/>
      <c r="K23" s="215" t="s">
        <v>157</v>
      </c>
      <c r="L23" s="217"/>
      <c r="M23" s="215" t="s">
        <v>158</v>
      </c>
      <c r="N23" s="217"/>
    </row>
    <row r="24" spans="1:14" s="110" customFormat="1" ht="95.25" customHeight="1">
      <c r="A24" s="243"/>
      <c r="B24" s="205"/>
      <c r="C24" s="232"/>
      <c r="D24" s="232"/>
      <c r="E24" s="131" t="s">
        <v>118</v>
      </c>
      <c r="F24" s="122" t="s">
        <v>66</v>
      </c>
      <c r="G24" s="131" t="s">
        <v>119</v>
      </c>
      <c r="H24" s="122" t="s">
        <v>66</v>
      </c>
      <c r="I24" s="131" t="s">
        <v>119</v>
      </c>
      <c r="J24" s="122" t="s">
        <v>66</v>
      </c>
      <c r="K24" s="131" t="s">
        <v>119</v>
      </c>
      <c r="L24" s="122" t="s">
        <v>66</v>
      </c>
      <c r="M24" s="131" t="s">
        <v>119</v>
      </c>
      <c r="N24" s="122" t="s">
        <v>66</v>
      </c>
    </row>
    <row r="25" spans="1:14" ht="12.75">
      <c r="A25" s="98"/>
      <c r="B25" s="3">
        <v>1</v>
      </c>
      <c r="C25" s="3">
        <v>2</v>
      </c>
      <c r="D25" s="3">
        <v>3</v>
      </c>
      <c r="E25" s="3">
        <v>4</v>
      </c>
      <c r="F25" s="3">
        <v>5</v>
      </c>
      <c r="G25" s="3">
        <v>6</v>
      </c>
      <c r="H25" s="3">
        <v>7</v>
      </c>
      <c r="I25" s="3">
        <v>8</v>
      </c>
      <c r="J25" s="3">
        <v>9</v>
      </c>
      <c r="K25" s="3">
        <v>10</v>
      </c>
      <c r="L25" s="3">
        <v>11</v>
      </c>
      <c r="M25" s="3">
        <v>12</v>
      </c>
      <c r="N25" s="3">
        <v>13</v>
      </c>
    </row>
    <row r="26" spans="1:14" ht="12.75">
      <c r="A26" s="98"/>
      <c r="B26" s="54"/>
      <c r="C26" s="54"/>
      <c r="D26" s="54"/>
      <c r="E26" s="54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98"/>
      <c r="B27" s="54"/>
      <c r="C27" s="54"/>
      <c r="D27" s="54"/>
      <c r="E27" s="54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98"/>
      <c r="B28" s="54"/>
      <c r="C28" s="54"/>
      <c r="D28" s="54"/>
      <c r="E28" s="54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98"/>
      <c r="B29" s="54"/>
      <c r="C29" s="54"/>
      <c r="D29" s="54"/>
      <c r="E29" s="54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98"/>
      <c r="B30" s="54"/>
      <c r="C30" s="54"/>
      <c r="D30" s="54"/>
      <c r="E30" s="54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98"/>
      <c r="B31" s="54"/>
      <c r="C31" s="54"/>
      <c r="D31" s="54"/>
      <c r="E31" s="54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98"/>
      <c r="B32" s="54" t="s">
        <v>7</v>
      </c>
      <c r="C32" s="54"/>
      <c r="D32" s="54"/>
      <c r="E32" s="54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98"/>
      <c r="B33" s="5" t="s">
        <v>54</v>
      </c>
      <c r="C33" s="54"/>
      <c r="D33" s="54"/>
      <c r="E33" s="54"/>
      <c r="F33" s="3"/>
      <c r="G33" s="3"/>
      <c r="H33" s="3"/>
      <c r="I33" s="3"/>
      <c r="J33" s="3"/>
      <c r="K33" s="3"/>
      <c r="L33" s="3"/>
      <c r="M33" s="3"/>
      <c r="N33" s="3"/>
    </row>
  </sheetData>
  <sheetProtection/>
  <mergeCells count="31">
    <mergeCell ref="I15:K15"/>
    <mergeCell ref="A21:N21"/>
    <mergeCell ref="A23:A24"/>
    <mergeCell ref="C18:E18"/>
    <mergeCell ref="M23:N23"/>
    <mergeCell ref="G23:H23"/>
    <mergeCell ref="C17:E17"/>
    <mergeCell ref="C10:E10"/>
    <mergeCell ref="D23:D24"/>
    <mergeCell ref="A15:A16"/>
    <mergeCell ref="E23:F23"/>
    <mergeCell ref="C11:E11"/>
    <mergeCell ref="B15:B16"/>
    <mergeCell ref="C8:E8"/>
    <mergeCell ref="C23:C24"/>
    <mergeCell ref="L6:N6"/>
    <mergeCell ref="I6:K6"/>
    <mergeCell ref="A13:N13"/>
    <mergeCell ref="I23:J23"/>
    <mergeCell ref="K23:L23"/>
    <mergeCell ref="F15:H15"/>
    <mergeCell ref="C9:E9"/>
    <mergeCell ref="B23:B24"/>
    <mergeCell ref="F6:H6"/>
    <mergeCell ref="C15:E16"/>
    <mergeCell ref="C19:E19"/>
    <mergeCell ref="A2:P2"/>
    <mergeCell ref="A4:P4"/>
    <mergeCell ref="A6:A7"/>
    <mergeCell ref="B6:B7"/>
    <mergeCell ref="C6:E7"/>
  </mergeCells>
  <printOptions/>
  <pageMargins left="0.2362204724409449" right="0.2362204724409449" top="0.35433070866141736" bottom="0.7480314960629921" header="0.31496062992125984" footer="0.31496062992125984"/>
  <pageSetup fitToHeight="2" horizontalDpi="600" verticalDpi="600" orientation="landscape" paperSize="9" scale="75" r:id="rId1"/>
  <rowBreaks count="1" manualBreakCount="1">
    <brk id="12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P74"/>
  <sheetViews>
    <sheetView showGridLines="0" zoomScaleSheetLayoutView="75" zoomScalePageLayoutView="0" workbookViewId="0" topLeftCell="A4">
      <selection activeCell="C44" sqref="C44"/>
    </sheetView>
  </sheetViews>
  <sheetFormatPr defaultColWidth="9.00390625" defaultRowHeight="12.75"/>
  <cols>
    <col min="1" max="1" width="20.75390625" style="53" customWidth="1"/>
    <col min="2" max="2" width="22.125" style="53" customWidth="1"/>
    <col min="3" max="3" width="17.625" style="53" customWidth="1"/>
    <col min="4" max="4" width="20.625" style="53" customWidth="1"/>
    <col min="5" max="5" width="20.125" style="53" customWidth="1"/>
    <col min="6" max="6" width="19.375" style="53" customWidth="1"/>
    <col min="7" max="7" width="27.375" style="53" customWidth="1"/>
    <col min="8" max="8" width="19.625" style="53" customWidth="1"/>
    <col min="9" max="9" width="18.75390625" style="53" customWidth="1"/>
    <col min="10" max="10" width="16.625" style="53" customWidth="1"/>
    <col min="11" max="11" width="17.00390625" style="53" customWidth="1"/>
    <col min="12" max="12" width="14.25390625" style="53" customWidth="1"/>
    <col min="13" max="13" width="13.125" style="53" customWidth="1"/>
    <col min="14" max="16384" width="9.125" style="53" customWidth="1"/>
  </cols>
  <sheetData>
    <row r="2" spans="1:16" ht="40.5" customHeight="1">
      <c r="A2" s="246" t="s">
        <v>200</v>
      </c>
      <c r="B2" s="246"/>
      <c r="C2" s="246"/>
      <c r="D2" s="246"/>
      <c r="E2" s="246"/>
      <c r="F2" s="246"/>
      <c r="G2" s="246"/>
      <c r="H2" s="246"/>
      <c r="I2" s="246"/>
      <c r="J2" s="246"/>
      <c r="K2" s="62"/>
      <c r="L2" s="62"/>
      <c r="M2" s="62"/>
      <c r="N2" s="62"/>
      <c r="O2" s="62"/>
      <c r="P2" s="62"/>
    </row>
    <row r="3" spans="1:16" ht="84.75" customHeight="1">
      <c r="A3" s="174" t="s">
        <v>237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62"/>
      <c r="N3" s="62"/>
      <c r="O3" s="62"/>
      <c r="P3" s="62"/>
    </row>
    <row r="4" ht="15.75">
      <c r="A4" s="49" t="s">
        <v>198</v>
      </c>
    </row>
    <row r="5" ht="12.75">
      <c r="A5" s="82"/>
    </row>
    <row r="6" spans="1:16" ht="15.75">
      <c r="A6" s="246" t="s">
        <v>201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ht="12.75">
      <c r="J7" s="63" t="s">
        <v>73</v>
      </c>
    </row>
    <row r="8" spans="1:16" ht="48" customHeight="1">
      <c r="A8" s="190" t="s">
        <v>91</v>
      </c>
      <c r="B8" s="189" t="s">
        <v>0</v>
      </c>
      <c r="C8" s="189" t="s">
        <v>25</v>
      </c>
      <c r="D8" s="189" t="s">
        <v>109</v>
      </c>
      <c r="E8" s="189" t="s">
        <v>94</v>
      </c>
      <c r="F8" s="189" t="s">
        <v>92</v>
      </c>
      <c r="G8" s="189" t="s">
        <v>93</v>
      </c>
      <c r="H8" s="189" t="s">
        <v>67</v>
      </c>
      <c r="I8" s="200"/>
      <c r="J8" s="189" t="s">
        <v>68</v>
      </c>
      <c r="L8" s="24"/>
      <c r="M8" s="24"/>
      <c r="N8" s="24"/>
      <c r="O8" s="24"/>
      <c r="P8" s="24"/>
    </row>
    <row r="9" spans="1:16" ht="39" customHeight="1">
      <c r="A9" s="191"/>
      <c r="B9" s="247"/>
      <c r="C9" s="189"/>
      <c r="D9" s="189"/>
      <c r="E9" s="189"/>
      <c r="F9" s="189"/>
      <c r="G9" s="189"/>
      <c r="H9" s="6" t="s">
        <v>9</v>
      </c>
      <c r="I9" s="6" t="s">
        <v>27</v>
      </c>
      <c r="J9" s="189"/>
      <c r="L9" s="24"/>
      <c r="M9" s="24"/>
      <c r="N9" s="24"/>
      <c r="O9" s="24"/>
      <c r="P9" s="24"/>
    </row>
    <row r="10" spans="1:16" ht="12.7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L10" s="24"/>
      <c r="M10" s="24"/>
      <c r="N10" s="24"/>
      <c r="O10" s="24"/>
      <c r="P10" s="24"/>
    </row>
    <row r="11" spans="1:16" ht="14.25">
      <c r="A11" s="17">
        <v>2110</v>
      </c>
      <c r="B11" s="18" t="s">
        <v>138</v>
      </c>
      <c r="C11" s="150">
        <v>2196865.08</v>
      </c>
      <c r="D11" s="150">
        <v>2196865.08</v>
      </c>
      <c r="E11" s="25">
        <v>0</v>
      </c>
      <c r="F11" s="25">
        <v>0</v>
      </c>
      <c r="G11" s="25"/>
      <c r="H11" s="25"/>
      <c r="I11" s="25"/>
      <c r="J11" s="25"/>
      <c r="L11" s="24"/>
      <c r="M11" s="24"/>
      <c r="N11" s="24"/>
      <c r="O11" s="24"/>
      <c r="P11" s="24"/>
    </row>
    <row r="12" spans="1:16" ht="28.5">
      <c r="A12" s="17">
        <v>2120</v>
      </c>
      <c r="B12" s="18" t="s">
        <v>137</v>
      </c>
      <c r="C12" s="150">
        <v>481234.74</v>
      </c>
      <c r="D12" s="150">
        <v>481234.74</v>
      </c>
      <c r="E12" s="25">
        <v>0</v>
      </c>
      <c r="F12" s="25">
        <v>0</v>
      </c>
      <c r="G12" s="25"/>
      <c r="H12" s="25"/>
      <c r="I12" s="25"/>
      <c r="J12" s="25"/>
      <c r="L12" s="24"/>
      <c r="M12" s="24"/>
      <c r="N12" s="24"/>
      <c r="O12" s="24"/>
      <c r="P12" s="24"/>
    </row>
    <row r="13" spans="1:16" ht="57">
      <c r="A13" s="17">
        <v>2210</v>
      </c>
      <c r="B13" s="18" t="s">
        <v>139</v>
      </c>
      <c r="C13" s="150">
        <f>462350.7+69330.05</f>
        <v>531680.75</v>
      </c>
      <c r="D13" s="150">
        <f>462350.7+69330.05</f>
        <v>531680.75</v>
      </c>
      <c r="E13" s="25">
        <v>0</v>
      </c>
      <c r="F13" s="25">
        <v>0</v>
      </c>
      <c r="G13" s="25"/>
      <c r="H13" s="25"/>
      <c r="I13" s="25"/>
      <c r="J13" s="25"/>
      <c r="L13" s="24"/>
      <c r="M13" s="24"/>
      <c r="N13" s="24"/>
      <c r="O13" s="24"/>
      <c r="P13" s="24"/>
    </row>
    <row r="14" spans="1:16" ht="42.75">
      <c r="A14" s="17">
        <v>2200</v>
      </c>
      <c r="B14" s="18" t="s">
        <v>171</v>
      </c>
      <c r="C14" s="150">
        <v>4500</v>
      </c>
      <c r="D14" s="150">
        <v>4500</v>
      </c>
      <c r="E14" s="25">
        <v>0</v>
      </c>
      <c r="F14" s="25">
        <v>0</v>
      </c>
      <c r="G14" s="25"/>
      <c r="H14" s="25"/>
      <c r="I14" s="25"/>
      <c r="J14" s="25"/>
      <c r="L14" s="24"/>
      <c r="M14" s="24"/>
      <c r="N14" s="24"/>
      <c r="O14" s="24"/>
      <c r="P14" s="24"/>
    </row>
    <row r="15" spans="1:16" ht="28.5">
      <c r="A15" s="17">
        <v>2240</v>
      </c>
      <c r="B15" s="18" t="s">
        <v>140</v>
      </c>
      <c r="C15" s="150">
        <f>405450.33+18181</f>
        <v>423631.33</v>
      </c>
      <c r="D15" s="150">
        <f>405450.33+18181</f>
        <v>423631.33</v>
      </c>
      <c r="E15" s="25">
        <v>0</v>
      </c>
      <c r="F15" s="25">
        <v>0</v>
      </c>
      <c r="G15" s="25"/>
      <c r="H15" s="25"/>
      <c r="I15" s="25"/>
      <c r="J15" s="25"/>
      <c r="L15" s="24"/>
      <c r="M15" s="24"/>
      <c r="N15" s="24"/>
      <c r="O15" s="24"/>
      <c r="P15" s="24"/>
    </row>
    <row r="16" spans="1:16" ht="28.5">
      <c r="A16" s="17">
        <v>2250</v>
      </c>
      <c r="B16" s="18" t="s">
        <v>134</v>
      </c>
      <c r="C16" s="150">
        <f>22900+2863.18</f>
        <v>25763.18</v>
      </c>
      <c r="D16" s="150">
        <f>22900+2863.18</f>
        <v>25763.18</v>
      </c>
      <c r="E16" s="25">
        <v>0</v>
      </c>
      <c r="F16" s="25">
        <v>0</v>
      </c>
      <c r="G16" s="25"/>
      <c r="H16" s="25"/>
      <c r="I16" s="25"/>
      <c r="J16" s="25"/>
      <c r="L16" s="24"/>
      <c r="M16" s="24"/>
      <c r="N16" s="24"/>
      <c r="O16" s="24"/>
      <c r="P16" s="24"/>
    </row>
    <row r="17" spans="1:16" ht="42.75">
      <c r="A17" s="17">
        <v>2272</v>
      </c>
      <c r="B17" s="18" t="s">
        <v>141</v>
      </c>
      <c r="C17" s="150">
        <v>3005.18</v>
      </c>
      <c r="D17" s="150">
        <v>3005.18</v>
      </c>
      <c r="E17" s="25">
        <v>0</v>
      </c>
      <c r="F17" s="25">
        <v>0</v>
      </c>
      <c r="G17" s="25"/>
      <c r="H17" s="25"/>
      <c r="I17" s="25"/>
      <c r="J17" s="25"/>
      <c r="L17" s="24"/>
      <c r="M17" s="24"/>
      <c r="N17" s="24"/>
      <c r="O17" s="24"/>
      <c r="P17" s="24"/>
    </row>
    <row r="18" spans="1:16" ht="28.5">
      <c r="A18" s="17">
        <v>2273</v>
      </c>
      <c r="B18" s="18" t="s">
        <v>135</v>
      </c>
      <c r="C18" s="150">
        <f>16897.39+6000</f>
        <v>22897.39</v>
      </c>
      <c r="D18" s="150">
        <f>16897.39+6000</f>
        <v>22897.39</v>
      </c>
      <c r="E18" s="25">
        <v>0</v>
      </c>
      <c r="F18" s="25">
        <v>0</v>
      </c>
      <c r="G18" s="25"/>
      <c r="H18" s="25"/>
      <c r="I18" s="25"/>
      <c r="J18" s="25"/>
      <c r="L18" s="24"/>
      <c r="M18" s="24"/>
      <c r="N18" s="24"/>
      <c r="O18" s="24"/>
      <c r="P18" s="24"/>
    </row>
    <row r="19" spans="1:16" ht="28.5">
      <c r="A19" s="17">
        <v>2274</v>
      </c>
      <c r="B19" s="18" t="s">
        <v>136</v>
      </c>
      <c r="C19" s="150">
        <v>108891.43</v>
      </c>
      <c r="D19" s="150">
        <v>108891.43</v>
      </c>
      <c r="E19" s="25">
        <v>0</v>
      </c>
      <c r="F19" s="25">
        <v>0</v>
      </c>
      <c r="G19" s="25"/>
      <c r="H19" s="25"/>
      <c r="I19" s="25"/>
      <c r="J19" s="25"/>
      <c r="L19" s="24"/>
      <c r="M19" s="24"/>
      <c r="N19" s="24"/>
      <c r="O19" s="24"/>
      <c r="P19" s="24"/>
    </row>
    <row r="20" spans="1:16" ht="85.5">
      <c r="A20" s="17">
        <v>2282</v>
      </c>
      <c r="B20" s="18" t="s">
        <v>239</v>
      </c>
      <c r="C20" s="150">
        <v>2580</v>
      </c>
      <c r="D20" s="150">
        <v>2580</v>
      </c>
      <c r="E20" s="25">
        <v>0</v>
      </c>
      <c r="F20" s="25">
        <v>0</v>
      </c>
      <c r="G20" s="25"/>
      <c r="H20" s="25"/>
      <c r="I20" s="25"/>
      <c r="J20" s="25"/>
      <c r="L20" s="24"/>
      <c r="M20" s="24"/>
      <c r="N20" s="24"/>
      <c r="O20" s="24"/>
      <c r="P20" s="24"/>
    </row>
    <row r="21" spans="1:16" ht="14.25">
      <c r="A21" s="17">
        <v>2800</v>
      </c>
      <c r="B21" s="18" t="s">
        <v>240</v>
      </c>
      <c r="C21" s="150">
        <v>2537.57</v>
      </c>
      <c r="D21" s="150">
        <v>2537.57</v>
      </c>
      <c r="E21" s="25">
        <v>0</v>
      </c>
      <c r="F21" s="25">
        <v>0</v>
      </c>
      <c r="G21" s="25"/>
      <c r="H21" s="25"/>
      <c r="I21" s="25"/>
      <c r="J21" s="25"/>
      <c r="L21" s="24"/>
      <c r="M21" s="24"/>
      <c r="N21" s="24"/>
      <c r="O21" s="24"/>
      <c r="P21" s="24"/>
    </row>
    <row r="22" spans="1:16" ht="71.25">
      <c r="A22" s="17">
        <v>3110</v>
      </c>
      <c r="B22" s="18" t="s">
        <v>241</v>
      </c>
      <c r="C22" s="150">
        <v>35386.74</v>
      </c>
      <c r="D22" s="150">
        <v>35386.74</v>
      </c>
      <c r="E22" s="25">
        <v>0</v>
      </c>
      <c r="F22" s="25">
        <v>0</v>
      </c>
      <c r="G22" s="25"/>
      <c r="H22" s="25"/>
      <c r="I22" s="25"/>
      <c r="J22" s="25"/>
      <c r="L22" s="24"/>
      <c r="M22" s="24"/>
      <c r="N22" s="24"/>
      <c r="O22" s="24"/>
      <c r="P22" s="24"/>
    </row>
    <row r="23" spans="1:16" ht="15">
      <c r="A23" s="26"/>
      <c r="B23" s="16" t="s">
        <v>54</v>
      </c>
      <c r="C23" s="166">
        <f>SUM(C11:C22)</f>
        <v>3838973.390000001</v>
      </c>
      <c r="D23" s="166">
        <f>C23</f>
        <v>3838973.390000001</v>
      </c>
      <c r="E23" s="167">
        <v>0</v>
      </c>
      <c r="F23" s="167">
        <v>0</v>
      </c>
      <c r="G23" s="58"/>
      <c r="H23" s="27"/>
      <c r="I23" s="27"/>
      <c r="J23" s="58"/>
      <c r="L23" s="24"/>
      <c r="M23" s="24"/>
      <c r="N23" s="24"/>
      <c r="O23" s="24"/>
      <c r="P23" s="24"/>
    </row>
    <row r="25" spans="1:16" ht="15.75" customHeight="1">
      <c r="A25" s="246" t="s">
        <v>249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</row>
    <row r="26" ht="12.75">
      <c r="L26" s="63" t="s">
        <v>73</v>
      </c>
    </row>
    <row r="27" spans="1:12" ht="16.5" customHeight="1">
      <c r="A27" s="190" t="s">
        <v>91</v>
      </c>
      <c r="B27" s="190" t="s">
        <v>12</v>
      </c>
      <c r="C27" s="249" t="s">
        <v>202</v>
      </c>
      <c r="D27" s="250"/>
      <c r="E27" s="250"/>
      <c r="F27" s="250"/>
      <c r="G27" s="251"/>
      <c r="H27" s="249" t="s">
        <v>166</v>
      </c>
      <c r="I27" s="250"/>
      <c r="J27" s="250"/>
      <c r="K27" s="250"/>
      <c r="L27" s="251"/>
    </row>
    <row r="28" spans="1:12" ht="63" customHeight="1">
      <c r="A28" s="248"/>
      <c r="B28" s="248"/>
      <c r="C28" s="190" t="s">
        <v>10</v>
      </c>
      <c r="D28" s="190" t="s">
        <v>95</v>
      </c>
      <c r="E28" s="189" t="s">
        <v>96</v>
      </c>
      <c r="F28" s="189"/>
      <c r="G28" s="190" t="s">
        <v>111</v>
      </c>
      <c r="H28" s="190" t="s">
        <v>11</v>
      </c>
      <c r="I28" s="190" t="s">
        <v>97</v>
      </c>
      <c r="J28" s="189" t="s">
        <v>96</v>
      </c>
      <c r="K28" s="189"/>
      <c r="L28" s="189" t="s">
        <v>112</v>
      </c>
    </row>
    <row r="29" spans="1:12" ht="60" customHeight="1">
      <c r="A29" s="191"/>
      <c r="B29" s="191"/>
      <c r="C29" s="191"/>
      <c r="D29" s="191"/>
      <c r="E29" s="6" t="s">
        <v>26</v>
      </c>
      <c r="F29" s="6" t="s">
        <v>27</v>
      </c>
      <c r="G29" s="191"/>
      <c r="H29" s="191"/>
      <c r="I29" s="191"/>
      <c r="J29" s="6" t="s">
        <v>26</v>
      </c>
      <c r="K29" s="6" t="s">
        <v>27</v>
      </c>
      <c r="L29" s="189"/>
    </row>
    <row r="30" spans="1:16" ht="12.75">
      <c r="A30" s="162">
        <v>1</v>
      </c>
      <c r="B30" s="64">
        <v>2</v>
      </c>
      <c r="C30" s="162">
        <v>3</v>
      </c>
      <c r="D30" s="64">
        <v>4</v>
      </c>
      <c r="E30" s="162">
        <v>5</v>
      </c>
      <c r="F30" s="64">
        <v>6</v>
      </c>
      <c r="G30" s="162">
        <v>7</v>
      </c>
      <c r="H30" s="64">
        <v>8</v>
      </c>
      <c r="I30" s="162">
        <v>9</v>
      </c>
      <c r="J30" s="64">
        <v>10</v>
      </c>
      <c r="K30" s="162">
        <v>11</v>
      </c>
      <c r="L30" s="162">
        <v>12</v>
      </c>
      <c r="M30" s="64"/>
      <c r="N30" s="64"/>
      <c r="O30" s="64"/>
      <c r="P30" s="64"/>
    </row>
    <row r="31" spans="1:16" s="58" customFormat="1" ht="14.25">
      <c r="A31" s="17">
        <v>2110</v>
      </c>
      <c r="B31" s="18" t="s">
        <v>138</v>
      </c>
      <c r="C31" s="150">
        <v>2785000</v>
      </c>
      <c r="D31" s="25">
        <v>0</v>
      </c>
      <c r="E31" s="25">
        <v>0</v>
      </c>
      <c r="F31" s="25">
        <v>0</v>
      </c>
      <c r="G31" s="150">
        <v>2785000</v>
      </c>
      <c r="H31" s="150">
        <f>5145100+138644.47</f>
        <v>5283744.47</v>
      </c>
      <c r="I31" s="25">
        <v>0</v>
      </c>
      <c r="J31" s="25">
        <v>0</v>
      </c>
      <c r="K31" s="25">
        <v>0</v>
      </c>
      <c r="L31" s="150">
        <f>5145100+138644.47</f>
        <v>5283744.47</v>
      </c>
      <c r="M31" s="25"/>
      <c r="N31" s="25"/>
      <c r="O31" s="25"/>
      <c r="P31" s="25"/>
    </row>
    <row r="32" spans="1:16" s="58" customFormat="1" ht="28.5">
      <c r="A32" s="17">
        <v>2120</v>
      </c>
      <c r="B32" s="18" t="s">
        <v>137</v>
      </c>
      <c r="C32" s="150">
        <v>612700</v>
      </c>
      <c r="D32" s="25">
        <v>0</v>
      </c>
      <c r="E32" s="25">
        <v>0</v>
      </c>
      <c r="F32" s="25">
        <v>0</v>
      </c>
      <c r="G32" s="150">
        <v>612700</v>
      </c>
      <c r="H32" s="150">
        <f>1131900+30098.31</f>
        <v>1161998.31</v>
      </c>
      <c r="I32" s="25">
        <v>0</v>
      </c>
      <c r="J32" s="25">
        <v>0</v>
      </c>
      <c r="K32" s="25">
        <v>0</v>
      </c>
      <c r="L32" s="150">
        <f>1131900+30098.31</f>
        <v>1161998.31</v>
      </c>
      <c r="M32" s="25"/>
      <c r="N32" s="25"/>
      <c r="O32" s="25"/>
      <c r="P32" s="25"/>
    </row>
    <row r="33" spans="1:16" s="58" customFormat="1" ht="57">
      <c r="A33" s="17">
        <v>2210</v>
      </c>
      <c r="B33" s="18" t="s">
        <v>139</v>
      </c>
      <c r="C33" s="150">
        <f>431000+68156.68+533.73</f>
        <v>499690.41</v>
      </c>
      <c r="D33" s="25">
        <v>0</v>
      </c>
      <c r="E33" s="25">
        <v>0</v>
      </c>
      <c r="F33" s="25">
        <v>0</v>
      </c>
      <c r="G33" s="150">
        <f>431000+68156.68+533.73</f>
        <v>499690.41</v>
      </c>
      <c r="H33" s="150">
        <f>900000+36719.45</f>
        <v>936719.45</v>
      </c>
      <c r="I33" s="25">
        <v>0</v>
      </c>
      <c r="J33" s="25">
        <v>0</v>
      </c>
      <c r="K33" s="25">
        <v>0</v>
      </c>
      <c r="L33" s="150">
        <f>900000+36719.45</f>
        <v>936719.45</v>
      </c>
      <c r="M33" s="25"/>
      <c r="N33" s="25"/>
      <c r="O33" s="25"/>
      <c r="P33" s="25"/>
    </row>
    <row r="34" spans="1:16" s="58" customFormat="1" ht="42.75">
      <c r="A34" s="17">
        <v>2200</v>
      </c>
      <c r="B34" s="18" t="s">
        <v>171</v>
      </c>
      <c r="C34" s="150">
        <v>5000</v>
      </c>
      <c r="D34" s="25">
        <v>0</v>
      </c>
      <c r="E34" s="25">
        <v>0</v>
      </c>
      <c r="F34" s="25">
        <v>0</v>
      </c>
      <c r="G34" s="150">
        <v>5000</v>
      </c>
      <c r="H34" s="150">
        <v>60000</v>
      </c>
      <c r="I34" s="25">
        <v>0</v>
      </c>
      <c r="J34" s="25">
        <v>0</v>
      </c>
      <c r="K34" s="25">
        <v>0</v>
      </c>
      <c r="L34" s="150">
        <v>60000</v>
      </c>
      <c r="M34" s="25"/>
      <c r="N34" s="25"/>
      <c r="O34" s="25"/>
      <c r="P34" s="25"/>
    </row>
    <row r="35" spans="1:16" s="58" customFormat="1" ht="28.5">
      <c r="A35" s="17">
        <v>2240</v>
      </c>
      <c r="B35" s="18" t="s">
        <v>140</v>
      </c>
      <c r="C35" s="150">
        <f>450400+40000</f>
        <v>490400</v>
      </c>
      <c r="D35" s="25">
        <v>0</v>
      </c>
      <c r="E35" s="25">
        <v>0</v>
      </c>
      <c r="F35" s="25">
        <v>0</v>
      </c>
      <c r="G35" s="150">
        <f>450400+40000</f>
        <v>490400</v>
      </c>
      <c r="H35" s="150">
        <f>800000+24910.25</f>
        <v>824910.25</v>
      </c>
      <c r="I35" s="25">
        <v>0</v>
      </c>
      <c r="J35" s="25">
        <v>0</v>
      </c>
      <c r="K35" s="25">
        <v>0</v>
      </c>
      <c r="L35" s="150">
        <f>800000+24910.25</f>
        <v>824910.25</v>
      </c>
      <c r="M35" s="25"/>
      <c r="N35" s="25"/>
      <c r="O35" s="25"/>
      <c r="P35" s="25"/>
    </row>
    <row r="36" spans="1:16" s="58" customFormat="1" ht="28.5">
      <c r="A36" s="17">
        <v>2250</v>
      </c>
      <c r="B36" s="18" t="s">
        <v>134</v>
      </c>
      <c r="C36" s="150">
        <v>26500</v>
      </c>
      <c r="D36" s="25">
        <v>0</v>
      </c>
      <c r="E36" s="25">
        <v>0</v>
      </c>
      <c r="F36" s="25">
        <v>0</v>
      </c>
      <c r="G36" s="150">
        <v>26500</v>
      </c>
      <c r="H36" s="150">
        <f>200000+6400</f>
        <v>206400</v>
      </c>
      <c r="I36" s="25">
        <v>0</v>
      </c>
      <c r="J36" s="25">
        <v>0</v>
      </c>
      <c r="K36" s="25">
        <v>0</v>
      </c>
      <c r="L36" s="150">
        <f>200000+6400</f>
        <v>206400</v>
      </c>
      <c r="M36" s="25"/>
      <c r="N36" s="25"/>
      <c r="O36" s="25"/>
      <c r="P36" s="25"/>
    </row>
    <row r="37" spans="1:16" s="58" customFormat="1" ht="42.75">
      <c r="A37" s="17">
        <v>2272</v>
      </c>
      <c r="B37" s="18" t="s">
        <v>141</v>
      </c>
      <c r="C37" s="150">
        <v>5500</v>
      </c>
      <c r="D37" s="25">
        <v>0</v>
      </c>
      <c r="E37" s="25">
        <v>0</v>
      </c>
      <c r="F37" s="25">
        <v>0</v>
      </c>
      <c r="G37" s="150">
        <v>5500</v>
      </c>
      <c r="H37" s="150">
        <v>6050</v>
      </c>
      <c r="I37" s="25">
        <v>0</v>
      </c>
      <c r="J37" s="25">
        <v>0</v>
      </c>
      <c r="K37" s="25">
        <v>0</v>
      </c>
      <c r="L37" s="150">
        <v>6050</v>
      </c>
      <c r="M37" s="25"/>
      <c r="N37" s="25"/>
      <c r="O37" s="25"/>
      <c r="P37" s="25"/>
    </row>
    <row r="38" spans="1:16" ht="28.5">
      <c r="A38" s="17">
        <v>2273</v>
      </c>
      <c r="B38" s="18" t="s">
        <v>135</v>
      </c>
      <c r="C38" s="150">
        <f>18600+5446.23+5500</f>
        <v>29546.23</v>
      </c>
      <c r="D38" s="165">
        <v>0</v>
      </c>
      <c r="E38" s="165">
        <v>0</v>
      </c>
      <c r="F38" s="165">
        <v>0</v>
      </c>
      <c r="G38" s="150">
        <f>18600+5446.23+5500</f>
        <v>29546.23</v>
      </c>
      <c r="H38" s="150">
        <v>60000</v>
      </c>
      <c r="I38" s="165">
        <v>0</v>
      </c>
      <c r="J38" s="165">
        <v>0</v>
      </c>
      <c r="K38" s="165">
        <v>0</v>
      </c>
      <c r="L38" s="150">
        <v>60000</v>
      </c>
      <c r="M38" s="64"/>
      <c r="N38" s="64"/>
      <c r="O38" s="64"/>
      <c r="P38" s="64"/>
    </row>
    <row r="39" spans="1:16" ht="28.5">
      <c r="A39" s="17">
        <v>2274</v>
      </c>
      <c r="B39" s="18" t="s">
        <v>136</v>
      </c>
      <c r="C39" s="150">
        <v>119900</v>
      </c>
      <c r="D39" s="25">
        <v>0</v>
      </c>
      <c r="E39" s="25">
        <v>0</v>
      </c>
      <c r="F39" s="25">
        <v>0</v>
      </c>
      <c r="G39" s="150">
        <v>119900</v>
      </c>
      <c r="H39" s="150">
        <v>138100</v>
      </c>
      <c r="I39" s="25">
        <v>0</v>
      </c>
      <c r="J39" s="25">
        <v>0</v>
      </c>
      <c r="K39" s="25">
        <v>0</v>
      </c>
      <c r="L39" s="150">
        <v>138100</v>
      </c>
      <c r="M39" s="64"/>
      <c r="N39" s="64"/>
      <c r="O39" s="64"/>
      <c r="P39" s="64"/>
    </row>
    <row r="40" spans="1:16" ht="85.5">
      <c r="A40" s="17">
        <v>2282</v>
      </c>
      <c r="B40" s="18" t="s">
        <v>239</v>
      </c>
      <c r="C40" s="150">
        <v>15450</v>
      </c>
      <c r="D40" s="25">
        <v>0</v>
      </c>
      <c r="E40" s="25">
        <v>0</v>
      </c>
      <c r="F40" s="25">
        <v>0</v>
      </c>
      <c r="G40" s="150">
        <v>15450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64"/>
      <c r="N40" s="64"/>
      <c r="O40" s="64"/>
      <c r="P40" s="64"/>
    </row>
    <row r="41" spans="1:16" ht="14.25">
      <c r="A41" s="17">
        <v>2800</v>
      </c>
      <c r="B41" s="18" t="s">
        <v>240</v>
      </c>
      <c r="C41" s="150">
        <v>630</v>
      </c>
      <c r="D41" s="25">
        <v>0</v>
      </c>
      <c r="E41" s="25">
        <v>0</v>
      </c>
      <c r="F41" s="25">
        <v>0</v>
      </c>
      <c r="G41" s="150">
        <v>630</v>
      </c>
      <c r="H41" s="25">
        <v>0</v>
      </c>
      <c r="I41" s="25">
        <v>0</v>
      </c>
      <c r="J41" s="25">
        <v>0</v>
      </c>
      <c r="K41" s="25">
        <v>0</v>
      </c>
      <c r="L41" s="25"/>
      <c r="M41" s="64"/>
      <c r="N41" s="64"/>
      <c r="O41" s="64"/>
      <c r="P41" s="64"/>
    </row>
    <row r="42" spans="1:16" ht="71.25">
      <c r="A42" s="17">
        <v>3110</v>
      </c>
      <c r="B42" s="18" t="s">
        <v>241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64"/>
      <c r="N42" s="64"/>
      <c r="O42" s="64"/>
      <c r="P42" s="64"/>
    </row>
    <row r="43" spans="1:12" ht="32.25" customHeight="1">
      <c r="A43" s="25"/>
      <c r="B43" s="16" t="s">
        <v>54</v>
      </c>
      <c r="C43" s="164">
        <f>SUM(C31:C42)</f>
        <v>4590316.640000001</v>
      </c>
      <c r="D43" s="164">
        <f aca="true" t="shared" si="0" ref="D43:L43">SUM(D31:D42)</f>
        <v>0</v>
      </c>
      <c r="E43" s="164">
        <f t="shared" si="0"/>
        <v>0</v>
      </c>
      <c r="F43" s="164">
        <f t="shared" si="0"/>
        <v>0</v>
      </c>
      <c r="G43" s="164">
        <f t="shared" si="0"/>
        <v>4590316.640000001</v>
      </c>
      <c r="H43" s="164">
        <f t="shared" si="0"/>
        <v>8677922.48</v>
      </c>
      <c r="I43" s="164">
        <f t="shared" si="0"/>
        <v>0</v>
      </c>
      <c r="J43" s="164">
        <f t="shared" si="0"/>
        <v>0</v>
      </c>
      <c r="K43" s="164">
        <f t="shared" si="0"/>
        <v>0</v>
      </c>
      <c r="L43" s="164">
        <f t="shared" si="0"/>
        <v>8677922.48</v>
      </c>
    </row>
    <row r="45" spans="1:16" ht="15.75" customHeight="1">
      <c r="A45" s="246" t="s">
        <v>243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</row>
    <row r="46" ht="12.75">
      <c r="I46" s="63" t="s">
        <v>73</v>
      </c>
    </row>
    <row r="47" spans="1:9" ht="39" customHeight="1">
      <c r="A47" s="190" t="s">
        <v>91</v>
      </c>
      <c r="B47" s="190" t="s">
        <v>12</v>
      </c>
      <c r="C47" s="189" t="s">
        <v>25</v>
      </c>
      <c r="D47" s="189" t="s">
        <v>110</v>
      </c>
      <c r="E47" s="190" t="s">
        <v>244</v>
      </c>
      <c r="F47" s="190" t="s">
        <v>245</v>
      </c>
      <c r="G47" s="190" t="s">
        <v>246</v>
      </c>
      <c r="H47" s="190" t="s">
        <v>28</v>
      </c>
      <c r="I47" s="190" t="s">
        <v>42</v>
      </c>
    </row>
    <row r="48" spans="1:9" ht="48" customHeight="1">
      <c r="A48" s="191"/>
      <c r="B48" s="191"/>
      <c r="C48" s="189"/>
      <c r="D48" s="189"/>
      <c r="E48" s="191"/>
      <c r="F48" s="191"/>
      <c r="G48" s="191"/>
      <c r="H48" s="191"/>
      <c r="I48" s="191"/>
    </row>
    <row r="49" spans="1:9" ht="12.75">
      <c r="A49" s="25">
        <v>1</v>
      </c>
      <c r="B49" s="6">
        <v>2</v>
      </c>
      <c r="C49" s="25">
        <v>3</v>
      </c>
      <c r="D49" s="6">
        <v>4</v>
      </c>
      <c r="E49" s="25">
        <v>5</v>
      </c>
      <c r="F49" s="6">
        <v>6</v>
      </c>
      <c r="G49" s="25">
        <v>7</v>
      </c>
      <c r="H49" s="6">
        <v>8</v>
      </c>
      <c r="I49" s="25">
        <v>9</v>
      </c>
    </row>
    <row r="50" spans="1:9" ht="14.25">
      <c r="A50" s="17">
        <v>2110</v>
      </c>
      <c r="B50" s="18" t="s">
        <v>138</v>
      </c>
      <c r="C50" s="150">
        <v>2196865.08</v>
      </c>
      <c r="D50" s="150">
        <v>2196865.08</v>
      </c>
      <c r="E50" s="25">
        <v>0</v>
      </c>
      <c r="F50" s="25">
        <v>0</v>
      </c>
      <c r="G50" s="25">
        <v>0</v>
      </c>
      <c r="H50" s="6"/>
      <c r="I50" s="25"/>
    </row>
    <row r="51" spans="1:9" ht="28.5">
      <c r="A51" s="17">
        <v>2120</v>
      </c>
      <c r="B51" s="18" t="s">
        <v>137</v>
      </c>
      <c r="C51" s="150">
        <v>481234.74</v>
      </c>
      <c r="D51" s="150">
        <v>481234.74</v>
      </c>
      <c r="E51" s="25">
        <v>0</v>
      </c>
      <c r="F51" s="25">
        <v>0</v>
      </c>
      <c r="G51" s="25">
        <v>0</v>
      </c>
      <c r="H51" s="6"/>
      <c r="I51" s="25"/>
    </row>
    <row r="52" spans="1:9" ht="57">
      <c r="A52" s="17">
        <v>2210</v>
      </c>
      <c r="B52" s="18" t="s">
        <v>139</v>
      </c>
      <c r="C52" s="150">
        <f>462350.7+69330.05</f>
        <v>531680.75</v>
      </c>
      <c r="D52" s="150">
        <f>462350.7+69330.05</f>
        <v>531680.75</v>
      </c>
      <c r="E52" s="25">
        <v>0</v>
      </c>
      <c r="F52" s="25">
        <v>0</v>
      </c>
      <c r="G52" s="25">
        <v>0</v>
      </c>
      <c r="H52" s="6"/>
      <c r="I52" s="25"/>
    </row>
    <row r="53" spans="1:9" ht="42.75">
      <c r="A53" s="17">
        <v>2200</v>
      </c>
      <c r="B53" s="18" t="s">
        <v>171</v>
      </c>
      <c r="C53" s="150">
        <v>4500</v>
      </c>
      <c r="D53" s="150">
        <v>4500</v>
      </c>
      <c r="E53" s="25">
        <v>0</v>
      </c>
      <c r="F53" s="25">
        <v>0</v>
      </c>
      <c r="G53" s="25">
        <v>0</v>
      </c>
      <c r="H53" s="6"/>
      <c r="I53" s="25"/>
    </row>
    <row r="54" spans="1:9" ht="28.5">
      <c r="A54" s="17">
        <v>2240</v>
      </c>
      <c r="B54" s="18" t="s">
        <v>140</v>
      </c>
      <c r="C54" s="150">
        <f>405450.33+18181</f>
        <v>423631.33</v>
      </c>
      <c r="D54" s="150">
        <f>405450.33+18181</f>
        <v>423631.33</v>
      </c>
      <c r="E54" s="25">
        <v>0</v>
      </c>
      <c r="F54" s="25">
        <v>0</v>
      </c>
      <c r="G54" s="25">
        <v>0</v>
      </c>
      <c r="H54" s="6"/>
      <c r="I54" s="25"/>
    </row>
    <row r="55" spans="1:9" ht="28.5">
      <c r="A55" s="17">
        <v>2250</v>
      </c>
      <c r="B55" s="18" t="s">
        <v>134</v>
      </c>
      <c r="C55" s="150">
        <f>22900+2863.18</f>
        <v>25763.18</v>
      </c>
      <c r="D55" s="150">
        <f>22900+2863.18</f>
        <v>25763.18</v>
      </c>
      <c r="E55" s="25">
        <v>0</v>
      </c>
      <c r="F55" s="25">
        <v>0</v>
      </c>
      <c r="G55" s="25">
        <v>0</v>
      </c>
      <c r="H55" s="6"/>
      <c r="I55" s="25"/>
    </row>
    <row r="56" spans="1:9" ht="42.75">
      <c r="A56" s="17">
        <v>2272</v>
      </c>
      <c r="B56" s="18" t="s">
        <v>141</v>
      </c>
      <c r="C56" s="150">
        <v>3005.18</v>
      </c>
      <c r="D56" s="150">
        <v>3005.18</v>
      </c>
      <c r="E56" s="25">
        <v>0</v>
      </c>
      <c r="F56" s="25">
        <v>0</v>
      </c>
      <c r="G56" s="25">
        <v>0</v>
      </c>
      <c r="H56" s="6"/>
      <c r="I56" s="25"/>
    </row>
    <row r="57" spans="1:9" ht="28.5">
      <c r="A57" s="17">
        <v>2273</v>
      </c>
      <c r="B57" s="18" t="s">
        <v>135</v>
      </c>
      <c r="C57" s="150">
        <f>16897.39+6000</f>
        <v>22897.39</v>
      </c>
      <c r="D57" s="150">
        <f>16897.39+6000</f>
        <v>22897.39</v>
      </c>
      <c r="E57" s="25">
        <v>0</v>
      </c>
      <c r="F57" s="25">
        <v>0</v>
      </c>
      <c r="G57" s="25">
        <v>0</v>
      </c>
      <c r="H57" s="6"/>
      <c r="I57" s="25"/>
    </row>
    <row r="58" spans="1:9" ht="28.5">
      <c r="A58" s="17">
        <v>2274</v>
      </c>
      <c r="B58" s="18" t="s">
        <v>136</v>
      </c>
      <c r="C58" s="150">
        <v>108891.43</v>
      </c>
      <c r="D58" s="150">
        <v>108891.43</v>
      </c>
      <c r="E58" s="25">
        <v>0</v>
      </c>
      <c r="F58" s="25">
        <v>0</v>
      </c>
      <c r="G58" s="25">
        <v>0</v>
      </c>
      <c r="H58" s="6"/>
      <c r="I58" s="25"/>
    </row>
    <row r="59" spans="1:9" ht="85.5">
      <c r="A59" s="17">
        <v>2282</v>
      </c>
      <c r="B59" s="18" t="s">
        <v>239</v>
      </c>
      <c r="C59" s="150">
        <v>2580</v>
      </c>
      <c r="D59" s="150">
        <v>2580</v>
      </c>
      <c r="E59" s="25">
        <v>0</v>
      </c>
      <c r="F59" s="25">
        <v>0</v>
      </c>
      <c r="G59" s="25">
        <v>0</v>
      </c>
      <c r="H59" s="6"/>
      <c r="I59" s="25"/>
    </row>
    <row r="60" spans="1:9" ht="14.25">
      <c r="A60" s="17">
        <v>2800</v>
      </c>
      <c r="B60" s="18" t="s">
        <v>240</v>
      </c>
      <c r="C60" s="150">
        <v>2537.57</v>
      </c>
      <c r="D60" s="150">
        <v>2537.57</v>
      </c>
      <c r="E60" s="25">
        <v>0</v>
      </c>
      <c r="F60" s="25">
        <v>0</v>
      </c>
      <c r="G60" s="25">
        <v>0</v>
      </c>
      <c r="H60" s="6"/>
      <c r="I60" s="25"/>
    </row>
    <row r="61" spans="1:9" ht="71.25">
      <c r="A61" s="17">
        <v>3110</v>
      </c>
      <c r="B61" s="18" t="s">
        <v>241</v>
      </c>
      <c r="C61" s="150">
        <v>35386.74</v>
      </c>
      <c r="D61" s="150">
        <v>35386.74</v>
      </c>
      <c r="E61" s="25">
        <v>0</v>
      </c>
      <c r="F61" s="25">
        <v>0</v>
      </c>
      <c r="G61" s="25">
        <v>0</v>
      </c>
      <c r="H61" s="6"/>
      <c r="I61" s="25"/>
    </row>
    <row r="62" spans="1:9" ht="15">
      <c r="A62" s="26"/>
      <c r="B62" s="16" t="s">
        <v>54</v>
      </c>
      <c r="C62" s="166">
        <f>SUM(C50:C61)</f>
        <v>3838973.390000001</v>
      </c>
      <c r="D62" s="166">
        <f>C62</f>
        <v>3838973.390000001</v>
      </c>
      <c r="E62" s="167">
        <v>0</v>
      </c>
      <c r="F62" s="167">
        <v>0</v>
      </c>
      <c r="G62" s="167">
        <v>0</v>
      </c>
      <c r="H62" s="6"/>
      <c r="I62" s="25"/>
    </row>
    <row r="64" spans="1:9" ht="46.5" customHeight="1">
      <c r="A64" s="245" t="s">
        <v>247</v>
      </c>
      <c r="B64" s="245"/>
      <c r="C64" s="245"/>
      <c r="D64" s="245"/>
      <c r="E64" s="245"/>
      <c r="F64" s="245"/>
      <c r="G64" s="245"/>
      <c r="H64" s="245"/>
      <c r="I64" s="245"/>
    </row>
    <row r="65" spans="1:10" ht="18">
      <c r="A65" s="245"/>
      <c r="B65" s="245"/>
      <c r="C65" s="245"/>
      <c r="D65" s="245"/>
      <c r="E65" s="245"/>
      <c r="F65" s="245"/>
      <c r="G65" s="245"/>
      <c r="H65" s="245"/>
      <c r="I65" s="245"/>
      <c r="J65" s="245"/>
    </row>
    <row r="66" spans="1:11" ht="40.5" customHeight="1">
      <c r="A66" s="245" t="s">
        <v>199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</row>
    <row r="67" spans="1:11" ht="18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1:9" ht="44.25" customHeight="1">
      <c r="A68" s="97"/>
      <c r="B68" s="97"/>
      <c r="C68" s="97"/>
      <c r="D68" s="97"/>
      <c r="E68" s="97"/>
      <c r="F68" s="97"/>
      <c r="G68" s="97"/>
      <c r="H68" s="97"/>
      <c r="I68" s="97"/>
    </row>
    <row r="69" spans="1:7" ht="15.75">
      <c r="A69" s="253" t="s">
        <v>35</v>
      </c>
      <c r="B69" s="253"/>
      <c r="C69" s="253"/>
      <c r="D69" s="67"/>
      <c r="F69" s="244" t="s">
        <v>234</v>
      </c>
      <c r="G69" s="244"/>
    </row>
    <row r="70" spans="1:7" ht="18.75" customHeight="1">
      <c r="A70" s="253"/>
      <c r="B70" s="254"/>
      <c r="C70" s="254"/>
      <c r="D70" s="69" t="s">
        <v>29</v>
      </c>
      <c r="F70" s="252" t="s">
        <v>30</v>
      </c>
      <c r="G70" s="252"/>
    </row>
    <row r="71" spans="1:4" ht="18.75" customHeight="1">
      <c r="A71" s="253"/>
      <c r="B71" s="254"/>
      <c r="C71" s="254"/>
      <c r="D71" s="59"/>
    </row>
    <row r="72" spans="1:7" ht="15.75">
      <c r="A72" s="253" t="s">
        <v>8</v>
      </c>
      <c r="B72" s="253"/>
      <c r="C72" s="253"/>
      <c r="D72" s="70"/>
      <c r="F72" s="244" t="s">
        <v>235</v>
      </c>
      <c r="G72" s="244"/>
    </row>
    <row r="73" spans="1:7" ht="15.75">
      <c r="A73" s="66"/>
      <c r="B73" s="68"/>
      <c r="C73" s="68"/>
      <c r="D73" s="69" t="s">
        <v>29</v>
      </c>
      <c r="F73" s="252" t="s">
        <v>30</v>
      </c>
      <c r="G73" s="252"/>
    </row>
    <row r="74" ht="15.75">
      <c r="A74" s="65"/>
    </row>
  </sheetData>
  <sheetProtection/>
  <mergeCells count="47">
    <mergeCell ref="A25:P25"/>
    <mergeCell ref="L28:L29"/>
    <mergeCell ref="A3:L3"/>
    <mergeCell ref="F73:G73"/>
    <mergeCell ref="A69:C69"/>
    <mergeCell ref="A70:A71"/>
    <mergeCell ref="B70:B71"/>
    <mergeCell ref="C70:C71"/>
    <mergeCell ref="F70:G70"/>
    <mergeCell ref="A72:C72"/>
    <mergeCell ref="A27:A29"/>
    <mergeCell ref="E8:E9"/>
    <mergeCell ref="F8:F9"/>
    <mergeCell ref="G8:G9"/>
    <mergeCell ref="H8:I8"/>
    <mergeCell ref="J8:J9"/>
    <mergeCell ref="B27:B29"/>
    <mergeCell ref="C27:G27"/>
    <mergeCell ref="H27:L27"/>
    <mergeCell ref="C28:C29"/>
    <mergeCell ref="D28:D29"/>
    <mergeCell ref="I47:I48"/>
    <mergeCell ref="G47:G48"/>
    <mergeCell ref="I28:I29"/>
    <mergeCell ref="E47:E48"/>
    <mergeCell ref="F47:F48"/>
    <mergeCell ref="H28:H29"/>
    <mergeCell ref="A6:P6"/>
    <mergeCell ref="A8:A9"/>
    <mergeCell ref="B8:B9"/>
    <mergeCell ref="C8:C9"/>
    <mergeCell ref="D8:D9"/>
    <mergeCell ref="C47:C48"/>
    <mergeCell ref="D47:D48"/>
    <mergeCell ref="H47:H48"/>
    <mergeCell ref="E28:F28"/>
    <mergeCell ref="G28:G29"/>
    <mergeCell ref="F69:G69"/>
    <mergeCell ref="F72:G72"/>
    <mergeCell ref="A66:K66"/>
    <mergeCell ref="A2:J2"/>
    <mergeCell ref="A65:J65"/>
    <mergeCell ref="A64:I64"/>
    <mergeCell ref="J28:K28"/>
    <mergeCell ref="A45:P45"/>
    <mergeCell ref="A47:A48"/>
    <mergeCell ref="B47:B48"/>
  </mergeCells>
  <printOptions/>
  <pageMargins left="0.1968503937007874" right="0.1968503937007874" top="0.2362204724409449" bottom="0.2362204724409449" header="0.1968503937007874" footer="0.1968503937007874"/>
  <pageSetup fitToHeight="3" fitToWidth="1" horizontalDpi="600" verticalDpi="600" orientation="landscape" paperSize="9" scale="62" r:id="rId1"/>
  <rowBreaks count="1" manualBreakCount="1">
    <brk id="7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78"/>
  <sheetViews>
    <sheetView showGridLines="0" view="pageBreakPreview" zoomScaleSheetLayoutView="100" zoomScalePageLayoutView="0" workbookViewId="0" topLeftCell="A55">
      <selection activeCell="H58" sqref="H58"/>
    </sheetView>
  </sheetViews>
  <sheetFormatPr defaultColWidth="9.00390625" defaultRowHeight="12.75"/>
  <cols>
    <col min="1" max="1" width="10.75390625" style="28" customWidth="1"/>
    <col min="2" max="2" width="32.25390625" style="28" customWidth="1"/>
    <col min="3" max="3" width="17.25390625" style="28" customWidth="1"/>
    <col min="4" max="4" width="16.75390625" style="28" customWidth="1"/>
    <col min="5" max="5" width="17.375" style="28" customWidth="1"/>
    <col min="6" max="6" width="19.75390625" style="28" customWidth="1"/>
    <col min="7" max="7" width="22.875" style="28" customWidth="1"/>
    <col min="8" max="8" width="24.375" style="28" customWidth="1"/>
    <col min="9" max="16384" width="9.125" style="28" customWidth="1"/>
  </cols>
  <sheetData>
    <row r="1" spans="1:8" ht="15.75">
      <c r="A1" s="263" t="s">
        <v>98</v>
      </c>
      <c r="B1" s="263"/>
      <c r="C1" s="263"/>
      <c r="D1" s="263"/>
      <c r="E1" s="263"/>
      <c r="F1" s="263"/>
      <c r="G1" s="263"/>
      <c r="H1" s="263"/>
    </row>
    <row r="3" spans="1:8" ht="12.75">
      <c r="A3" s="1" t="s">
        <v>99</v>
      </c>
      <c r="B3" s="1"/>
      <c r="C3" s="1"/>
      <c r="D3" s="1"/>
      <c r="E3" s="1"/>
      <c r="F3" s="1"/>
      <c r="G3" s="1"/>
      <c r="H3" s="1"/>
    </row>
    <row r="4" spans="1:5" ht="12.75">
      <c r="A4" s="255" t="s">
        <v>120</v>
      </c>
      <c r="B4" s="256"/>
      <c r="C4" s="256"/>
      <c r="D4" s="256"/>
      <c r="E4" s="116" t="s">
        <v>72</v>
      </c>
    </row>
    <row r="6" spans="1:8" ht="12.75">
      <c r="A6" s="1" t="s">
        <v>101</v>
      </c>
      <c r="B6" s="1"/>
      <c r="C6" s="1"/>
      <c r="D6" s="1"/>
      <c r="E6" s="1"/>
      <c r="F6" s="1"/>
      <c r="G6" s="1"/>
      <c r="H6" s="1"/>
    </row>
    <row r="7" spans="1:5" ht="12.75">
      <c r="A7" s="256" t="s">
        <v>100</v>
      </c>
      <c r="B7" s="256"/>
      <c r="C7" s="256"/>
      <c r="D7" s="256"/>
      <c r="E7" s="116" t="s">
        <v>72</v>
      </c>
    </row>
    <row r="9" spans="1:8" ht="12.75">
      <c r="A9" s="1" t="s">
        <v>102</v>
      </c>
      <c r="B9" s="1"/>
      <c r="C9" s="1"/>
      <c r="D9" s="1"/>
      <c r="E9" s="1"/>
      <c r="F9" s="1"/>
      <c r="G9" s="1"/>
      <c r="H9" s="1"/>
    </row>
    <row r="10" spans="1:11" s="57" customFormat="1" ht="30" customHeight="1">
      <c r="A10" s="258" t="s">
        <v>75</v>
      </c>
      <c r="B10" s="258"/>
      <c r="C10" s="258"/>
      <c r="D10" s="258"/>
      <c r="E10" s="120"/>
      <c r="F10" s="257" t="s">
        <v>76</v>
      </c>
      <c r="G10" s="257"/>
      <c r="H10" s="257"/>
      <c r="I10" s="257"/>
      <c r="J10" s="257"/>
      <c r="K10" s="257"/>
    </row>
    <row r="12" spans="1:8" s="100" customFormat="1" ht="12.75" customHeight="1">
      <c r="A12" s="260" t="s">
        <v>121</v>
      </c>
      <c r="B12" s="260"/>
      <c r="C12" s="260"/>
      <c r="D12" s="260"/>
      <c r="E12" s="260"/>
      <c r="F12" s="260"/>
      <c r="G12" s="260"/>
      <c r="H12" s="260"/>
    </row>
    <row r="13" spans="1:8" s="100" customFormat="1" ht="12.75">
      <c r="A13" s="264"/>
      <c r="B13" s="264"/>
      <c r="C13" s="264"/>
      <c r="D13" s="264"/>
      <c r="E13" s="264"/>
      <c r="F13" s="265"/>
      <c r="G13" s="265"/>
      <c r="H13" s="265"/>
    </row>
    <row r="14" spans="1:8" s="100" customFormat="1" ht="27.75" customHeight="1">
      <c r="A14" s="260" t="s">
        <v>123</v>
      </c>
      <c r="B14" s="260"/>
      <c r="C14" s="260"/>
      <c r="D14" s="260"/>
      <c r="E14" s="260"/>
      <c r="F14" s="260"/>
      <c r="G14" s="260"/>
      <c r="H14" s="99"/>
    </row>
    <row r="15" spans="6:8" ht="12.75">
      <c r="F15" s="29"/>
      <c r="G15" s="30" t="s">
        <v>73</v>
      </c>
      <c r="H15" s="29"/>
    </row>
    <row r="16" spans="2:8" ht="21" customHeight="1">
      <c r="B16" s="189" t="s">
        <v>91</v>
      </c>
      <c r="C16" s="189" t="s">
        <v>12</v>
      </c>
      <c r="D16" s="190" t="s">
        <v>50</v>
      </c>
      <c r="E16" s="190" t="s">
        <v>52</v>
      </c>
      <c r="F16" s="189" t="s">
        <v>51</v>
      </c>
      <c r="G16" s="189"/>
      <c r="H16" s="266" t="s">
        <v>115</v>
      </c>
    </row>
    <row r="17" spans="2:8" ht="114.75" customHeight="1">
      <c r="B17" s="189"/>
      <c r="C17" s="189"/>
      <c r="D17" s="191"/>
      <c r="E17" s="191"/>
      <c r="F17" s="6" t="s">
        <v>36</v>
      </c>
      <c r="G17" s="6" t="s">
        <v>69</v>
      </c>
      <c r="H17" s="267"/>
    </row>
    <row r="18" spans="2:8" s="29" customFormat="1" ht="12.75">
      <c r="B18" s="31">
        <v>1</v>
      </c>
      <c r="C18" s="31">
        <v>2</v>
      </c>
      <c r="D18" s="31">
        <v>3</v>
      </c>
      <c r="E18" s="31">
        <v>4</v>
      </c>
      <c r="F18" s="31">
        <v>5</v>
      </c>
      <c r="G18" s="31">
        <v>6</v>
      </c>
      <c r="H18" s="31">
        <v>7</v>
      </c>
    </row>
    <row r="19" spans="2:8" s="29" customFormat="1" ht="12.75">
      <c r="B19" s="124" t="s">
        <v>19</v>
      </c>
      <c r="C19" s="124"/>
      <c r="D19" s="31"/>
      <c r="E19" s="31"/>
      <c r="F19" s="31"/>
      <c r="G19" s="31"/>
      <c r="H19" s="31"/>
    </row>
    <row r="20" spans="2:8" s="29" customFormat="1" ht="12.75">
      <c r="B20" s="31"/>
      <c r="C20" s="124"/>
      <c r="D20" s="31"/>
      <c r="E20" s="31"/>
      <c r="F20" s="31"/>
      <c r="G20" s="31"/>
      <c r="H20" s="31"/>
    </row>
    <row r="21" spans="2:8" s="29" customFormat="1" ht="12.75">
      <c r="B21" s="31"/>
      <c r="C21" s="124"/>
      <c r="D21" s="31"/>
      <c r="E21" s="31"/>
      <c r="F21" s="31"/>
      <c r="G21" s="31"/>
      <c r="H21" s="31"/>
    </row>
    <row r="22" spans="2:8" s="29" customFormat="1" ht="12.75">
      <c r="B22" s="31"/>
      <c r="C22" s="124" t="s">
        <v>114</v>
      </c>
      <c r="D22" s="31"/>
      <c r="E22" s="31"/>
      <c r="F22" s="31"/>
      <c r="G22" s="31"/>
      <c r="H22" s="31"/>
    </row>
    <row r="23" spans="2:8" s="29" customFormat="1" ht="12.75">
      <c r="B23" s="31"/>
      <c r="C23" s="124"/>
      <c r="D23" s="31"/>
      <c r="E23" s="31"/>
      <c r="F23" s="31"/>
      <c r="G23" s="31"/>
      <c r="H23" s="31"/>
    </row>
    <row r="24" spans="2:8" ht="12.75">
      <c r="B24" s="124" t="s">
        <v>20</v>
      </c>
      <c r="C24" s="23" t="s">
        <v>16</v>
      </c>
      <c r="D24" s="31"/>
      <c r="E24" s="31"/>
      <c r="F24" s="31"/>
      <c r="G24" s="23"/>
      <c r="H24" s="23"/>
    </row>
    <row r="25" spans="1:8" ht="15.75" customHeight="1">
      <c r="A25" s="261"/>
      <c r="B25" s="261"/>
      <c r="C25" s="261"/>
      <c r="D25" s="261"/>
      <c r="E25" s="261"/>
      <c r="F25" s="261"/>
      <c r="G25" s="261"/>
      <c r="H25" s="261"/>
    </row>
    <row r="26" spans="1:8" ht="28.5" customHeight="1">
      <c r="A26" s="268" t="s">
        <v>124</v>
      </c>
      <c r="B26" s="268"/>
      <c r="C26" s="268"/>
      <c r="D26" s="268"/>
      <c r="E26" s="268"/>
      <c r="F26" s="268"/>
      <c r="G26" s="101"/>
      <c r="H26" s="99"/>
    </row>
    <row r="27" spans="1:8" ht="15.75" customHeight="1">
      <c r="A27" s="189" t="s">
        <v>22</v>
      </c>
      <c r="B27" s="189" t="s">
        <v>12</v>
      </c>
      <c r="C27" s="189" t="s">
        <v>21</v>
      </c>
      <c r="D27" s="189" t="s">
        <v>14</v>
      </c>
      <c r="E27" s="190" t="s">
        <v>105</v>
      </c>
      <c r="F27" s="190" t="s">
        <v>70</v>
      </c>
      <c r="G27" s="9"/>
      <c r="H27" s="9"/>
    </row>
    <row r="28" spans="1:8" ht="60" customHeight="1">
      <c r="A28" s="189"/>
      <c r="B28" s="189"/>
      <c r="C28" s="189"/>
      <c r="D28" s="189"/>
      <c r="E28" s="191"/>
      <c r="F28" s="191"/>
      <c r="G28" s="9"/>
      <c r="H28" s="9"/>
    </row>
    <row r="29" spans="1:8" ht="14.25" customHeight="1">
      <c r="A29" s="6">
        <v>1</v>
      </c>
      <c r="B29" s="6">
        <v>2</v>
      </c>
      <c r="C29" s="6">
        <v>3</v>
      </c>
      <c r="D29" s="6">
        <v>4</v>
      </c>
      <c r="E29" s="6">
        <v>5</v>
      </c>
      <c r="F29" s="6">
        <v>6</v>
      </c>
      <c r="G29" s="9"/>
      <c r="H29" s="9"/>
    </row>
    <row r="30" spans="1:8" ht="14.25" customHeight="1">
      <c r="A30" s="21"/>
      <c r="B30" s="95" t="s">
        <v>3</v>
      </c>
      <c r="C30" s="21"/>
      <c r="D30" s="21"/>
      <c r="E30" s="118"/>
      <c r="F30" s="118"/>
      <c r="G30" s="104"/>
      <c r="H30" s="104"/>
    </row>
    <row r="31" spans="1:8" ht="14.25" customHeight="1">
      <c r="A31" s="21"/>
      <c r="B31" s="21"/>
      <c r="C31" s="21"/>
      <c r="D31" s="21"/>
      <c r="E31" s="118"/>
      <c r="F31" s="118"/>
      <c r="G31" s="104"/>
      <c r="H31" s="104"/>
    </row>
    <row r="32" spans="1:8" ht="14.25" customHeight="1">
      <c r="A32" s="21"/>
      <c r="B32" s="95" t="s">
        <v>4</v>
      </c>
      <c r="C32" s="21"/>
      <c r="D32" s="21"/>
      <c r="E32" s="118"/>
      <c r="F32" s="118"/>
      <c r="G32" s="104"/>
      <c r="H32" s="104"/>
    </row>
    <row r="33" spans="1:8" ht="14.25" customHeight="1">
      <c r="A33" s="21"/>
      <c r="B33" s="95"/>
      <c r="C33" s="21"/>
      <c r="D33" s="21"/>
      <c r="E33" s="118"/>
      <c r="F33" s="118"/>
      <c r="G33" s="104"/>
      <c r="H33" s="104"/>
    </row>
    <row r="34" spans="1:8" ht="14.25" customHeight="1">
      <c r="A34" s="21"/>
      <c r="B34" s="95" t="s">
        <v>5</v>
      </c>
      <c r="C34" s="21"/>
      <c r="D34" s="21"/>
      <c r="E34" s="118"/>
      <c r="F34" s="118"/>
      <c r="G34" s="104"/>
      <c r="H34" s="104"/>
    </row>
    <row r="35" spans="1:8" ht="14.25" customHeight="1">
      <c r="A35" s="21"/>
      <c r="B35" s="95"/>
      <c r="C35" s="21"/>
      <c r="D35" s="21"/>
      <c r="E35" s="118"/>
      <c r="F35" s="118"/>
      <c r="G35" s="104"/>
      <c r="H35" s="104"/>
    </row>
    <row r="36" spans="1:8" ht="14.25" customHeight="1">
      <c r="A36" s="21"/>
      <c r="B36" s="95" t="s">
        <v>6</v>
      </c>
      <c r="C36" s="21"/>
      <c r="D36" s="21"/>
      <c r="E36" s="118"/>
      <c r="F36" s="118"/>
      <c r="G36" s="104"/>
      <c r="H36" s="104"/>
    </row>
    <row r="37" spans="1:8" ht="14.25" customHeight="1">
      <c r="A37" s="21"/>
      <c r="B37" s="95"/>
      <c r="C37" s="21"/>
      <c r="D37" s="21"/>
      <c r="E37" s="118"/>
      <c r="F37" s="118"/>
      <c r="G37" s="104"/>
      <c r="H37" s="104"/>
    </row>
    <row r="38" spans="1:8" ht="12.75" customHeight="1">
      <c r="A38" s="32"/>
      <c r="B38" s="33"/>
      <c r="C38" s="32"/>
      <c r="D38" s="32"/>
      <c r="E38" s="33"/>
      <c r="F38" s="33"/>
      <c r="G38" s="33"/>
      <c r="H38" s="33"/>
    </row>
    <row r="39" spans="1:8" ht="27.75" customHeight="1">
      <c r="A39" s="261" t="s">
        <v>103</v>
      </c>
      <c r="B39" s="261"/>
      <c r="C39" s="261"/>
      <c r="D39" s="261"/>
      <c r="E39" s="261"/>
      <c r="F39" s="261"/>
      <c r="G39" s="8"/>
      <c r="H39" s="11"/>
    </row>
    <row r="40" spans="1:8" ht="12.75" customHeight="1">
      <c r="A40" s="269"/>
      <c r="B40" s="269"/>
      <c r="C40" s="269"/>
      <c r="D40" s="8"/>
      <c r="E40" s="8"/>
      <c r="F40" s="8"/>
      <c r="G40" s="34"/>
      <c r="H40" s="11"/>
    </row>
    <row r="41" spans="1:8" ht="17.25" customHeight="1">
      <c r="A41" s="117" t="s">
        <v>54</v>
      </c>
      <c r="B41" s="71"/>
      <c r="C41" s="71"/>
      <c r="D41" s="71"/>
      <c r="E41" s="71"/>
      <c r="F41" s="71"/>
      <c r="G41" s="71"/>
      <c r="H41" s="8"/>
    </row>
    <row r="42" spans="1:8" ht="17.25" customHeight="1">
      <c r="A42" s="35"/>
      <c r="B42" s="41"/>
      <c r="C42" s="41"/>
      <c r="D42" s="41"/>
      <c r="E42" s="41"/>
      <c r="F42" s="41"/>
      <c r="G42" s="41"/>
      <c r="H42" s="8"/>
    </row>
    <row r="43" spans="1:8" ht="28.5" customHeight="1">
      <c r="A43" s="261" t="s">
        <v>125</v>
      </c>
      <c r="B43" s="261"/>
      <c r="C43" s="261"/>
      <c r="D43" s="261"/>
      <c r="E43" s="261"/>
      <c r="F43" s="261"/>
      <c r="G43" s="261"/>
      <c r="H43" s="8"/>
    </row>
    <row r="44" spans="1:8" ht="16.5" customHeight="1">
      <c r="A44" s="8"/>
      <c r="B44" s="8"/>
      <c r="C44" s="8"/>
      <c r="D44" s="8"/>
      <c r="E44" s="8"/>
      <c r="F44" s="8"/>
      <c r="G44" s="34" t="s">
        <v>73</v>
      </c>
      <c r="H44" s="8"/>
    </row>
    <row r="45" spans="1:7" ht="21" customHeight="1">
      <c r="A45" s="189" t="s">
        <v>31</v>
      </c>
      <c r="B45" s="189" t="s">
        <v>12</v>
      </c>
      <c r="C45" s="186" t="s">
        <v>49</v>
      </c>
      <c r="D45" s="187"/>
      <c r="E45" s="189" t="s">
        <v>49</v>
      </c>
      <c r="F45" s="189"/>
      <c r="G45" s="266" t="s">
        <v>113</v>
      </c>
    </row>
    <row r="46" spans="1:7" ht="87.75" customHeight="1">
      <c r="A46" s="189"/>
      <c r="B46" s="189"/>
      <c r="C46" s="6" t="s">
        <v>33</v>
      </c>
      <c r="D46" s="6" t="s">
        <v>69</v>
      </c>
      <c r="E46" s="6" t="s">
        <v>33</v>
      </c>
      <c r="F46" s="6" t="s">
        <v>69</v>
      </c>
      <c r="G46" s="267"/>
    </row>
    <row r="47" spans="1:7" ht="14.25" customHeight="1">
      <c r="A47" s="31">
        <v>1</v>
      </c>
      <c r="B47" s="31">
        <v>2</v>
      </c>
      <c r="C47" s="31">
        <v>3</v>
      </c>
      <c r="D47" s="31">
        <v>4</v>
      </c>
      <c r="E47" s="31">
        <v>5</v>
      </c>
      <c r="F47" s="31">
        <v>6</v>
      </c>
      <c r="G47" s="31">
        <v>7</v>
      </c>
    </row>
    <row r="48" spans="1:7" ht="14.25" customHeight="1">
      <c r="A48" s="31"/>
      <c r="B48" s="124"/>
      <c r="C48" s="31"/>
      <c r="D48" s="31"/>
      <c r="E48" s="31"/>
      <c r="F48" s="31"/>
      <c r="G48" s="31"/>
    </row>
    <row r="49" spans="1:7" ht="14.25" customHeight="1">
      <c r="A49" s="31"/>
      <c r="B49" s="124"/>
      <c r="C49" s="31"/>
      <c r="D49" s="31"/>
      <c r="E49" s="31"/>
      <c r="F49" s="31"/>
      <c r="G49" s="31"/>
    </row>
    <row r="50" spans="1:7" ht="14.25" customHeight="1">
      <c r="A50" s="31"/>
      <c r="B50" s="124"/>
      <c r="C50" s="31"/>
      <c r="D50" s="31"/>
      <c r="E50" s="31"/>
      <c r="F50" s="31"/>
      <c r="G50" s="31"/>
    </row>
    <row r="51" spans="1:7" ht="14.25" customHeight="1">
      <c r="A51" s="31"/>
      <c r="B51" s="124" t="s">
        <v>15</v>
      </c>
      <c r="C51" s="31"/>
      <c r="D51" s="31"/>
      <c r="E51" s="31"/>
      <c r="F51" s="31"/>
      <c r="G51" s="31"/>
    </row>
    <row r="52" spans="1:7" ht="14.25" customHeight="1">
      <c r="A52" s="31"/>
      <c r="B52" s="124"/>
      <c r="C52" s="31"/>
      <c r="D52" s="31"/>
      <c r="E52" s="31"/>
      <c r="F52" s="31"/>
      <c r="G52" s="31"/>
    </row>
    <row r="53" spans="1:7" ht="14.25" customHeight="1">
      <c r="A53" s="31"/>
      <c r="B53" s="23" t="s">
        <v>16</v>
      </c>
      <c r="C53" s="31"/>
      <c r="D53" s="31"/>
      <c r="E53" s="31"/>
      <c r="F53" s="31"/>
      <c r="G53" s="31"/>
    </row>
    <row r="54" spans="1:8" ht="27.75" customHeight="1">
      <c r="A54" s="8"/>
      <c r="B54" s="8"/>
      <c r="C54" s="8"/>
      <c r="D54" s="8"/>
      <c r="E54" s="8"/>
      <c r="F54" s="8"/>
      <c r="G54" s="8"/>
      <c r="H54" s="8"/>
    </row>
    <row r="55" spans="1:8" ht="12.75">
      <c r="A55" s="260" t="s">
        <v>126</v>
      </c>
      <c r="B55" s="260"/>
      <c r="C55" s="260"/>
      <c r="D55" s="260"/>
      <c r="E55" s="260"/>
      <c r="F55" s="260"/>
      <c r="G55" s="260"/>
      <c r="H55" s="260"/>
    </row>
    <row r="56" spans="1:8" ht="12.75" customHeight="1">
      <c r="A56" s="189" t="s">
        <v>22</v>
      </c>
      <c r="B56" s="189" t="s">
        <v>12</v>
      </c>
      <c r="C56" s="189" t="s">
        <v>21</v>
      </c>
      <c r="D56" s="189" t="s">
        <v>14</v>
      </c>
      <c r="E56" s="189" t="s">
        <v>104</v>
      </c>
      <c r="F56" s="189" t="s">
        <v>71</v>
      </c>
      <c r="G56" s="189" t="s">
        <v>104</v>
      </c>
      <c r="H56" s="189" t="s">
        <v>71</v>
      </c>
    </row>
    <row r="57" spans="1:8" ht="76.5" customHeight="1">
      <c r="A57" s="189"/>
      <c r="B57" s="189"/>
      <c r="C57" s="189"/>
      <c r="D57" s="189"/>
      <c r="E57" s="189"/>
      <c r="F57" s="189"/>
      <c r="G57" s="189"/>
      <c r="H57" s="189"/>
    </row>
    <row r="58" spans="1:8" s="29" customFormat="1" ht="12.75">
      <c r="A58" s="6">
        <v>1</v>
      </c>
      <c r="B58" s="6">
        <v>2</v>
      </c>
      <c r="C58" s="6">
        <v>3</v>
      </c>
      <c r="D58" s="6">
        <v>4</v>
      </c>
      <c r="E58" s="6">
        <v>5</v>
      </c>
      <c r="F58" s="6">
        <v>6</v>
      </c>
      <c r="G58" s="6">
        <v>7</v>
      </c>
      <c r="H58" s="6">
        <v>8</v>
      </c>
    </row>
    <row r="59" spans="1:8" s="29" customFormat="1" ht="12.75">
      <c r="A59" s="6"/>
      <c r="B59" s="95" t="s">
        <v>3</v>
      </c>
      <c r="C59" s="6"/>
      <c r="D59" s="6"/>
      <c r="E59" s="6"/>
      <c r="F59" s="6"/>
      <c r="G59" s="6"/>
      <c r="H59" s="6"/>
    </row>
    <row r="60" spans="1:8" s="29" customFormat="1" ht="12.75">
      <c r="A60" s="6"/>
      <c r="B60" s="21"/>
      <c r="C60" s="6"/>
      <c r="D60" s="6"/>
      <c r="E60" s="6"/>
      <c r="F60" s="6"/>
      <c r="G60" s="6"/>
      <c r="H60" s="6"/>
    </row>
    <row r="61" spans="1:8" s="29" customFormat="1" ht="12.75">
      <c r="A61" s="6"/>
      <c r="B61" s="95" t="s">
        <v>4</v>
      </c>
      <c r="C61" s="6"/>
      <c r="D61" s="6"/>
      <c r="E61" s="6"/>
      <c r="F61" s="6"/>
      <c r="G61" s="6"/>
      <c r="H61" s="6"/>
    </row>
    <row r="62" spans="1:8" s="29" customFormat="1" ht="12.75">
      <c r="A62" s="6"/>
      <c r="B62" s="95"/>
      <c r="C62" s="6"/>
      <c r="D62" s="6"/>
      <c r="E62" s="6"/>
      <c r="F62" s="6"/>
      <c r="G62" s="6"/>
      <c r="H62" s="72"/>
    </row>
    <row r="63" spans="1:8" s="29" customFormat="1" ht="12.75">
      <c r="A63" s="6"/>
      <c r="B63" s="95" t="s">
        <v>5</v>
      </c>
      <c r="C63" s="6"/>
      <c r="D63" s="6"/>
      <c r="E63" s="6"/>
      <c r="F63" s="6"/>
      <c r="G63" s="6"/>
      <c r="H63" s="72"/>
    </row>
    <row r="64" spans="1:8" s="29" customFormat="1" ht="12.75">
      <c r="A64" s="6"/>
      <c r="B64" s="95"/>
      <c r="C64" s="6"/>
      <c r="D64" s="6"/>
      <c r="E64" s="6"/>
      <c r="F64" s="6"/>
      <c r="G64" s="6"/>
      <c r="H64" s="72"/>
    </row>
    <row r="65" spans="1:8" s="29" customFormat="1" ht="12.75">
      <c r="A65" s="6"/>
      <c r="B65" s="95" t="s">
        <v>6</v>
      </c>
      <c r="C65" s="6"/>
      <c r="D65" s="6"/>
      <c r="E65" s="6"/>
      <c r="F65" s="6"/>
      <c r="G65" s="6"/>
      <c r="H65" s="72"/>
    </row>
    <row r="66" spans="1:8" s="29" customFormat="1" ht="12.75">
      <c r="A66" s="6"/>
      <c r="B66" s="95"/>
      <c r="C66" s="6"/>
      <c r="D66" s="6"/>
      <c r="E66" s="6"/>
      <c r="F66" s="6"/>
      <c r="G66" s="6"/>
      <c r="H66" s="72"/>
    </row>
    <row r="67" spans="1:8" s="42" customFormat="1" ht="12.75">
      <c r="A67" s="9"/>
      <c r="B67" s="15"/>
      <c r="C67" s="9"/>
      <c r="D67" s="9"/>
      <c r="E67" s="9"/>
      <c r="F67" s="9"/>
      <c r="G67" s="9"/>
      <c r="H67" s="10"/>
    </row>
    <row r="68" spans="1:8" s="42" customFormat="1" ht="27.75" customHeight="1">
      <c r="A68" s="262" t="s">
        <v>106</v>
      </c>
      <c r="B68" s="262"/>
      <c r="C68" s="262"/>
      <c r="D68" s="262"/>
      <c r="E68" s="262"/>
      <c r="F68" s="262"/>
      <c r="G68" s="262"/>
      <c r="H68" s="10"/>
    </row>
    <row r="69" spans="1:8" ht="16.5" customHeight="1">
      <c r="A69" s="259"/>
      <c r="B69" s="259"/>
      <c r="C69" s="259"/>
      <c r="D69" s="10"/>
      <c r="E69" s="10"/>
      <c r="F69" s="10"/>
      <c r="G69" s="10"/>
      <c r="H69" s="34"/>
    </row>
    <row r="70" spans="1:8" ht="12.75">
      <c r="A70" s="119" t="s">
        <v>54</v>
      </c>
      <c r="B70" s="46"/>
      <c r="C70" s="6"/>
      <c r="D70" s="6"/>
      <c r="E70" s="6"/>
      <c r="F70" s="6"/>
      <c r="G70" s="6"/>
      <c r="H70" s="2"/>
    </row>
    <row r="71" spans="1:8" ht="12.75">
      <c r="A71" s="9"/>
      <c r="B71" s="14"/>
      <c r="C71" s="9"/>
      <c r="D71" s="9"/>
      <c r="E71" s="9"/>
      <c r="F71" s="9"/>
      <c r="G71" s="9"/>
      <c r="H71" s="10"/>
    </row>
    <row r="72" spans="1:8" ht="12.75">
      <c r="A72" s="256"/>
      <c r="B72" s="256"/>
      <c r="C72" s="256"/>
      <c r="D72" s="256"/>
      <c r="E72" s="256"/>
      <c r="F72" s="256"/>
      <c r="G72" s="256"/>
      <c r="H72" s="256"/>
    </row>
    <row r="73" spans="1:8" ht="12.75">
      <c r="A73" s="29"/>
      <c r="B73" s="29"/>
      <c r="C73" s="29"/>
      <c r="D73" s="29"/>
      <c r="E73" s="29"/>
      <c r="F73" s="29"/>
      <c r="G73" s="29"/>
      <c r="H73" s="29"/>
    </row>
    <row r="74" spans="1:7" s="53" customFormat="1" ht="15.75">
      <c r="A74" s="253" t="s">
        <v>35</v>
      </c>
      <c r="B74" s="253"/>
      <c r="C74" s="253"/>
      <c r="D74" s="67"/>
      <c r="F74" s="67"/>
      <c r="G74" s="67"/>
    </row>
    <row r="75" spans="1:7" s="53" customFormat="1" ht="18.75" customHeight="1">
      <c r="A75" s="253"/>
      <c r="B75" s="254"/>
      <c r="C75" s="254"/>
      <c r="D75" s="69" t="s">
        <v>29</v>
      </c>
      <c r="F75" s="252" t="s">
        <v>30</v>
      </c>
      <c r="G75" s="252"/>
    </row>
    <row r="76" spans="1:4" s="53" customFormat="1" ht="15.75" customHeight="1">
      <c r="A76" s="253"/>
      <c r="B76" s="254"/>
      <c r="C76" s="254"/>
      <c r="D76" s="59"/>
    </row>
    <row r="77" spans="1:7" s="53" customFormat="1" ht="15.75">
      <c r="A77" s="253" t="s">
        <v>8</v>
      </c>
      <c r="B77" s="253"/>
      <c r="C77" s="253"/>
      <c r="D77" s="70"/>
      <c r="F77" s="67"/>
      <c r="G77" s="67"/>
    </row>
    <row r="78" spans="1:7" s="53" customFormat="1" ht="15.75">
      <c r="A78" s="66"/>
      <c r="B78" s="68"/>
      <c r="C78" s="68"/>
      <c r="D78" s="69" t="s">
        <v>29</v>
      </c>
      <c r="F78" s="252" t="s">
        <v>30</v>
      </c>
      <c r="G78" s="252"/>
    </row>
  </sheetData>
  <sheetProtection/>
  <mergeCells count="50">
    <mergeCell ref="F75:G75"/>
    <mergeCell ref="A77:C77"/>
    <mergeCell ref="F78:G78"/>
    <mergeCell ref="A72:H72"/>
    <mergeCell ref="A74:C74"/>
    <mergeCell ref="A75:A76"/>
    <mergeCell ref="A26:F26"/>
    <mergeCell ref="A27:A28"/>
    <mergeCell ref="B27:B28"/>
    <mergeCell ref="C27:C28"/>
    <mergeCell ref="E45:F45"/>
    <mergeCell ref="A40:C40"/>
    <mergeCell ref="B45:B46"/>
    <mergeCell ref="B16:B17"/>
    <mergeCell ref="C16:C17"/>
    <mergeCell ref="D16:D17"/>
    <mergeCell ref="F16:G16"/>
    <mergeCell ref="H16:H17"/>
    <mergeCell ref="A25:H25"/>
    <mergeCell ref="E16:E17"/>
    <mergeCell ref="A68:G68"/>
    <mergeCell ref="A1:H1"/>
    <mergeCell ref="A13:E13"/>
    <mergeCell ref="F13:H13"/>
    <mergeCell ref="A12:H12"/>
    <mergeCell ref="A14:G14"/>
    <mergeCell ref="D27:D28"/>
    <mergeCell ref="E27:E28"/>
    <mergeCell ref="G45:G46"/>
    <mergeCell ref="F27:F28"/>
    <mergeCell ref="C56:C57"/>
    <mergeCell ref="H56:H57"/>
    <mergeCell ref="B56:B57"/>
    <mergeCell ref="F56:F57"/>
    <mergeCell ref="G56:G57"/>
    <mergeCell ref="A39:F39"/>
    <mergeCell ref="C45:D45"/>
    <mergeCell ref="A43:G43"/>
    <mergeCell ref="E56:E57"/>
    <mergeCell ref="D56:D57"/>
    <mergeCell ref="A4:D4"/>
    <mergeCell ref="A7:D7"/>
    <mergeCell ref="F10:K10"/>
    <mergeCell ref="A10:D10"/>
    <mergeCell ref="B75:B76"/>
    <mergeCell ref="C75:C76"/>
    <mergeCell ref="A69:C69"/>
    <mergeCell ref="A45:A46"/>
    <mergeCell ref="A55:H55"/>
    <mergeCell ref="A56:A57"/>
  </mergeCells>
  <printOptions/>
  <pageMargins left="0.2755905511811024" right="0.31496062992125984" top="0.35433070866141736" bottom="0.4330708661417323" header="0.2362204724409449" footer="0.27559055118110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2019-02-01T10:20:11Z</cp:lastPrinted>
  <dcterms:created xsi:type="dcterms:W3CDTF">2010-12-08T09:07:17Z</dcterms:created>
  <dcterms:modified xsi:type="dcterms:W3CDTF">2019-02-01T12:51:35Z</dcterms:modified>
  <cp:category/>
  <cp:version/>
  <cp:contentType/>
  <cp:contentStatus/>
</cp:coreProperties>
</file>