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30" windowWidth="19635" windowHeight="7695" activeTab="0"/>
  </bookViews>
  <sheets>
    <sheet name="080101" sheetId="1" r:id="rId1"/>
  </sheets>
  <definedNames>
    <definedName name="_xlnm.Print_Area" localSheetId="0">'080101'!$A$1:$Q$330</definedName>
  </definedNames>
  <calcPr fullCalcOnLoad="1"/>
</workbook>
</file>

<file path=xl/sharedStrings.xml><?xml version="1.0" encoding="utf-8"?>
<sst xmlns="http://schemas.openxmlformats.org/spreadsheetml/2006/main" count="363" uniqueCount="218">
  <si>
    <t>ЗАТВЕРДЖЕНО
Наказ Міністерства фінансів України</t>
  </si>
  <si>
    <t xml:space="preserve">26 серпня 2014 № 836       </t>
  </si>
  <si>
    <t>ЗАТВЕРДЖЕНО</t>
  </si>
  <si>
    <t>Управління охорони здоров"я Житомирської міської ради</t>
  </si>
  <si>
    <t>(найменування головного розпорядника коштів місцевого бюджету)</t>
  </si>
  <si>
    <t>наказ</t>
  </si>
  <si>
    <t>Департаменту бюджету та фінансів міської ради</t>
  </si>
  <si>
    <t>(найменування місцевого фінансового органу)</t>
  </si>
  <si>
    <t>ПАСПОРТ</t>
  </si>
  <si>
    <t>1.</t>
  </si>
  <si>
    <t>Управління охорони здоров’я Житомирської міської ради</t>
  </si>
  <si>
    <t>(КПКВК МБ)</t>
  </si>
  <si>
    <t>(найменування головного розпорядника)</t>
  </si>
  <si>
    <t>2.</t>
  </si>
  <si>
    <t>(найменування відповідального виконавця)</t>
  </si>
  <si>
    <t>3.</t>
  </si>
  <si>
    <t>0731</t>
  </si>
  <si>
    <t>Багатопрофільна стаціонарна медична допомога населенню</t>
  </si>
  <si>
    <t>(найменування бюджетної програми)</t>
  </si>
  <si>
    <t>4.</t>
  </si>
  <si>
    <t>5.</t>
  </si>
  <si>
    <t>Підстави для виконання бюджетної програми</t>
  </si>
  <si>
    <t>6.</t>
  </si>
  <si>
    <t>Мета бюджетної програми</t>
  </si>
  <si>
    <t xml:space="preserve">Підвищення рівня надання медичної допомоги та збереження здоров"я  населення (забезпечення якісного діагностичного та лікувального процесу). Покращення діагностики захворювань на ранніх етапах хвороб, попередження спалахів інфекційних хвороб. Створення комфортних умов для лікування хворих та належних умов праці медичного персоналу в лікувальних закладах </t>
  </si>
  <si>
    <t>7.</t>
  </si>
  <si>
    <t>Підпрограми, спрямовані на досягнення мети, визначеної паспортом бюджетної програми</t>
  </si>
  <si>
    <t>№ з/п</t>
  </si>
  <si>
    <t>КПКВК</t>
  </si>
  <si>
    <t>КФКВК</t>
  </si>
  <si>
    <t>Назва підпрограми</t>
  </si>
  <si>
    <t>8.</t>
  </si>
  <si>
    <t>Обсяги фінансування бюджетної програми у розрізі підпрограм та завдань</t>
  </si>
  <si>
    <t>(тис.грн.)</t>
  </si>
  <si>
    <t>Загальний фонд</t>
  </si>
  <si>
    <t>Спеціальний фонд</t>
  </si>
  <si>
    <t>Разом</t>
  </si>
  <si>
    <t>1412010</t>
  </si>
  <si>
    <t>9.</t>
  </si>
  <si>
    <t>Перелік регіональних цільових програм, які виконуються у складі бюджетної програми</t>
  </si>
  <si>
    <t>Назва регіональної цільової програми та підпрограми</t>
  </si>
  <si>
    <t>Підпрограма 1</t>
  </si>
  <si>
    <t>Підпрограма 2</t>
  </si>
  <si>
    <t>…</t>
  </si>
  <si>
    <t>Усього</t>
  </si>
  <si>
    <t>10.</t>
  </si>
  <si>
    <t>Результативні показники бюджетної програми у розрізі підпрограм і завдань</t>
  </si>
  <si>
    <t>Назва показника</t>
  </si>
  <si>
    <t>Одиниця виміру</t>
  </si>
  <si>
    <t>Джерело інформації</t>
  </si>
  <si>
    <t>9 місяців</t>
  </si>
  <si>
    <t>Значення показника</t>
  </si>
  <si>
    <t>затрат</t>
  </si>
  <si>
    <t>кількість установ</t>
  </si>
  <si>
    <t>од.</t>
  </si>
  <si>
    <t>зведення планів по мережі, штатах і контингентах установ, що фінансуються з місцевих бюджетів</t>
  </si>
  <si>
    <t>кількість штатних одиниць, з них:</t>
  </si>
  <si>
    <t xml:space="preserve"> лікарів, в т.ч.:</t>
  </si>
  <si>
    <t>лікарів денного стаціонару</t>
  </si>
  <si>
    <t>штатний розпис установ</t>
  </si>
  <si>
    <t>лікарів звичайного стаціонару</t>
  </si>
  <si>
    <t>лікарів поліклінічних відділень</t>
  </si>
  <si>
    <t>кількість ліжок, всього, у т.ч.:</t>
  </si>
  <si>
    <t>кількість ліжок у звичайних стаціонарах</t>
  </si>
  <si>
    <t>кількість ліжок у денних стаціонарах</t>
  </si>
  <si>
    <t>тис. грн.</t>
  </si>
  <si>
    <t>лікарів</t>
  </si>
  <si>
    <t>продукту</t>
  </si>
  <si>
    <t>кількість ліжко-днів у звичайних стаціонарах</t>
  </si>
  <si>
    <t>тис. од</t>
  </si>
  <si>
    <t>кількість ліжко-днів у денних стаціонарах</t>
  </si>
  <si>
    <t>кількість лікарських відвідувань (у поліклінічних відділеннях)</t>
  </si>
  <si>
    <t>кількість пролікованих хворих, всього, у т.ч.:</t>
  </si>
  <si>
    <t>осіб</t>
  </si>
  <si>
    <t>статистична звітність, форма №20</t>
  </si>
  <si>
    <t>у звичайних стаціонарах</t>
  </si>
  <si>
    <t xml:space="preserve">у денних стаціонарах </t>
  </si>
  <si>
    <t>ефективності</t>
  </si>
  <si>
    <t>завантаженість ліжкового фонду у звичайних стаціонарах</t>
  </si>
  <si>
    <t>дн.</t>
  </si>
  <si>
    <t>розрахунок (л/д звич.стац.*1000/кількість днів/кількість ліжок звич.стац.*100)</t>
  </si>
  <si>
    <t xml:space="preserve">завантаженість ліжкового фонду у денних стаціонарах </t>
  </si>
  <si>
    <t>розрахунок (л/д ден.стац.*1000/кількість днів/кількість ліжок денного стац.*100)</t>
  </si>
  <si>
    <t>середня тривалість лікування в звичайному стаціонарі одного хворого</t>
  </si>
  <si>
    <t>середня тривалість лікування в денному стаціонарі одного хворого</t>
  </si>
  <si>
    <t>навантаження на 1 лікарську посаду поліклінічного відділення</t>
  </si>
  <si>
    <t>розрахунок (відношення кількості лікарських відвідувань до кількості лікарських посад)</t>
  </si>
  <si>
    <t>навантаження на 1 лікарську посаду звичайного стаціонару</t>
  </si>
  <si>
    <t>розрахунок (відношення кількості пролікованих хвориху звич.стац до кількості лікарських посад)</t>
  </si>
  <si>
    <t>навантаження на 1 лікарську посаду денного стаціонару</t>
  </si>
  <si>
    <t>розрахунок (кількість пролікованих хворих у денному стац/ кількість лікарських посад)</t>
  </si>
  <si>
    <t>грн.</t>
  </si>
  <si>
    <t>розрахунок (відношення річного фонду оплати праці  до кількості штатних одиниць та 12 місяців)</t>
  </si>
  <si>
    <t xml:space="preserve"> лікаря</t>
  </si>
  <si>
    <t>якості</t>
  </si>
  <si>
    <t>рівень виявлення захворювань на ранніх стадіях</t>
  </si>
  <si>
    <t>%</t>
  </si>
  <si>
    <t>прогноз</t>
  </si>
  <si>
    <t>х</t>
  </si>
  <si>
    <t>виявлення захворювань у осіб працездатного віку на ранніх стадіях</t>
  </si>
  <si>
    <t>зниження рівня захворюваності порівняно з попереднім роком</t>
  </si>
  <si>
    <t>зниження показника летальності</t>
  </si>
  <si>
    <t>11.</t>
  </si>
  <si>
    <t>Код</t>
  </si>
  <si>
    <t>Найменування джерел надходжень</t>
  </si>
  <si>
    <t>Касові видатки станом на 01 січня звітного періоду</t>
  </si>
  <si>
    <t xml:space="preserve">План видатківзвітного періоду </t>
  </si>
  <si>
    <t>Пояснення, що характеризують джерела фінансування</t>
  </si>
  <si>
    <t>загальний фонд</t>
  </si>
  <si>
    <t>спеціальний фонд</t>
  </si>
  <si>
    <t>разом</t>
  </si>
  <si>
    <t>Інвестиційний проект 1</t>
  </si>
  <si>
    <t>Надходження із бюджету</t>
  </si>
  <si>
    <t>Інші джерела фінансування (за видами)</t>
  </si>
  <si>
    <t>Інвестиційний проект  2</t>
  </si>
  <si>
    <t>УСЬОГО</t>
  </si>
  <si>
    <t>Житомирської міської ради</t>
  </si>
  <si>
    <t>(підпис)</t>
  </si>
  <si>
    <t>(ініціали та прізвище)</t>
  </si>
  <si>
    <t>ПОГОДЖЕНО:</t>
  </si>
  <si>
    <r>
      <t xml:space="preserve">
</t>
    </r>
    <r>
      <rPr>
        <b/>
        <sz val="11"/>
        <rFont val="Times New Roman"/>
        <family val="1"/>
      </rPr>
      <t xml:space="preserve">Наказ </t>
    </r>
  </si>
  <si>
    <r>
      <t>(КФКВК)</t>
    </r>
    <r>
      <rPr>
        <vertAlign val="superscript"/>
        <sz val="10"/>
        <rFont val="Times New Roman"/>
        <family val="1"/>
      </rPr>
      <t>1</t>
    </r>
  </si>
  <si>
    <r>
      <t>Підпрограма/завдання бюджетної програми</t>
    </r>
    <r>
      <rPr>
        <vertAlign val="superscript"/>
        <sz val="12"/>
        <rFont val="Times New Roman"/>
        <family val="1"/>
      </rPr>
      <t>2</t>
    </r>
  </si>
  <si>
    <r>
      <t xml:space="preserve">Джерела фінансування інвестиційних проектів у розрізі підпрограм </t>
    </r>
    <r>
      <rPr>
        <sz val="8"/>
        <rFont val="Times New Roman"/>
        <family val="1"/>
      </rPr>
      <t>2</t>
    </r>
  </si>
  <si>
    <r>
      <t>Прогноз видатків до кінця реалізації інвестиційного проекту</t>
    </r>
    <r>
      <rPr>
        <vertAlign val="superscript"/>
        <sz val="12"/>
        <rFont val="Times New Roman"/>
        <family val="1"/>
      </rPr>
      <t>3</t>
    </r>
  </si>
  <si>
    <r>
      <t>1</t>
    </r>
    <r>
      <rPr>
        <sz val="8"/>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</si>
  <si>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8"/>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</si>
  <si>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8"/>
        <rFont val="Times New Roman"/>
        <family val="1"/>
      </rPr>
      <t xml:space="preserve"> Прогноз видатків до кінця реалізації інвестиційного проекту зазначається з розбивкою за роками.</t>
    </r>
  </si>
  <si>
    <t>Завдання 1: Забезпечення надання  населенню амбулаторно-поліклінічної та стаціонарної  медичної допомоги</t>
  </si>
  <si>
    <t>видатки на оплату енергоносіїв, в т.ч.:</t>
  </si>
  <si>
    <t>оплата теплопостачання</t>
  </si>
  <si>
    <t>оплата водопостачання та водовідведення</t>
  </si>
  <si>
    <t>оплата електроенергії</t>
  </si>
  <si>
    <t>опалата природного газу</t>
  </si>
  <si>
    <t>дані про стан розрахунків бюджетних установ і організацій, які фінансуються з місцевих бюджетів м.Житомир району за спожиті комцнальні послуги та енергоносії по галузі "Охорона здоров'я"</t>
  </si>
  <si>
    <t>ліміти споживання енергетичних ресурсів в натуральних одиницях,в т.ч.:</t>
  </si>
  <si>
    <t>теплопостачнння</t>
  </si>
  <si>
    <t>електроенергія</t>
  </si>
  <si>
    <t>природний газ</t>
  </si>
  <si>
    <t>Гкал</t>
  </si>
  <si>
    <t>м.куб</t>
  </si>
  <si>
    <t>кВт/год</t>
  </si>
  <si>
    <t>водопостачання та водовідведення</t>
  </si>
  <si>
    <t>Заходи з енергозбереження:</t>
  </si>
  <si>
    <t>встановлення теплових лічильників</t>
  </si>
  <si>
    <t>встновлення лічильників обліку електроенергії</t>
  </si>
  <si>
    <t>заміна ламп на енергозберігаючі лампи</t>
  </si>
  <si>
    <t>економія енерго ресурсів за рахунок встановлення енергоефективних ламп</t>
  </si>
  <si>
    <t>вивільнена потужність за рахунок встановлення енергоефективних ламп</t>
  </si>
  <si>
    <t>кВт</t>
  </si>
  <si>
    <t>розрахунок(різниця загальної кількість встановлених енергоефективних ламп * середню потужність лампи та загальної кількість встановлених енергоефективних ламп * середню ефективність лампи до заміни)</t>
  </si>
  <si>
    <t xml:space="preserve">розрахунок(вивільнена потужність * 4 год.*365 днів) </t>
  </si>
  <si>
    <t>відношення енергоефективних ламп до загальної кількості ламп</t>
  </si>
  <si>
    <t>Завдання 2: Здійснення заходів із енергозбереження</t>
  </si>
  <si>
    <r>
      <t xml:space="preserve">Завдання 1 : </t>
    </r>
    <r>
      <rPr>
        <b/>
        <sz val="12"/>
        <rFont val="Times New Roman"/>
        <family val="1"/>
      </rPr>
      <t>Забезпечення надання населенню амбулаторно-поліклінічної та стаціонарної медичної допомоги</t>
    </r>
  </si>
  <si>
    <t xml:space="preserve">Рішення міської ради від  21.12.2016р. № 491  "Про міський бюджет на 2017р." в редакції рішення від 29.12.2016р. зі змінами      </t>
  </si>
  <si>
    <t>\</t>
  </si>
  <si>
    <t>Д.А.Прохорчук</t>
  </si>
  <si>
    <t>Начальник управління охорони здоров"я</t>
  </si>
  <si>
    <t>М.О.Місюрова</t>
  </si>
  <si>
    <t>0700000</t>
  </si>
  <si>
    <t>0710000</t>
  </si>
  <si>
    <t>0712010</t>
  </si>
  <si>
    <t>середньомісячна заробітна плата одного працівника</t>
  </si>
  <si>
    <t>видатки на оплату праці</t>
  </si>
  <si>
    <t>розрахунок (л/д звич.стац./кількість пролікованих хворих у звич. стаціонарах*1000)</t>
  </si>
  <si>
    <t>розрахунок (л/д денному.стац./кількість пролікованих хворих у денних. стаціонарах*1000)</t>
  </si>
  <si>
    <t>Оплата праці з нарахуваннями</t>
  </si>
  <si>
    <t>Оплата комунальних послуг та інших енергоносіїв, в т.ч.</t>
  </si>
  <si>
    <t>оплата природного газу</t>
  </si>
  <si>
    <t>Соціальне забезпечення</t>
  </si>
  <si>
    <t>Міська Програма розвитку охорони здоров'я на 2018-2020 роки</t>
  </si>
  <si>
    <t>Капітальні видатки</t>
  </si>
  <si>
    <t>Завдання 2 : Здійснення заходів з енергозбереження</t>
  </si>
  <si>
    <t>Завдання 2: Встановлення та наладка  засобів охоронної сигналізації, відеоспостереження.</t>
  </si>
  <si>
    <t xml:space="preserve">Обсяг видатків на створення відеоспостереження </t>
  </si>
  <si>
    <t>кошторис видатків</t>
  </si>
  <si>
    <t>Кількість установ, яким буде встановлено відеоспостереження</t>
  </si>
  <si>
    <t>шт.</t>
  </si>
  <si>
    <t xml:space="preserve"> проект Міської  програми  на 2017-2019 роки</t>
  </si>
  <si>
    <t>Кількість камер</t>
  </si>
  <si>
    <t>розрахунок</t>
  </si>
  <si>
    <t>орієнтовна кількість мікрочіпів</t>
  </si>
  <si>
    <t>Середні витрати на одну камеру.</t>
  </si>
  <si>
    <t>Середні витрати на придбання  мікрочіпів</t>
  </si>
  <si>
    <t>Відсоток освоєння коштів</t>
  </si>
  <si>
    <t>розрахунково</t>
  </si>
  <si>
    <t>Видатки заплановані на здійснення заходів з енергозбереження</t>
  </si>
  <si>
    <t>Міська Програма розвитку охорони здоров'я на 2016-2017 роки</t>
  </si>
  <si>
    <t>розрахунки до кошторису бюджетних установ</t>
  </si>
  <si>
    <t>кількість лічильників теплової енергії, які планується встановити</t>
  </si>
  <si>
    <t>Муніципальний енергетичний план Житомира 2016-2020 роки</t>
  </si>
  <si>
    <t>кількість лічильників електроенергії, які планується встановити</t>
  </si>
  <si>
    <t>кількість енергозберігаючих ламп, які необхідно встановити</t>
  </si>
  <si>
    <t>середні витрати на встановлення 1 лічильника теплової енергії</t>
  </si>
  <si>
    <t>тис.грн.</t>
  </si>
  <si>
    <t>розрахунок(відношення загальних витрат на встановлення лічильників теплової енергії до  кількості лічильників теплової енергії)</t>
  </si>
  <si>
    <t>середні витрати на встановлення 1 лічильника електричної енергії</t>
  </si>
  <si>
    <t>розрахунок(відношення загальних витрат на встановлення лічильників електроенергії до  кількості лічильників електроенергії)</t>
  </si>
  <si>
    <t>вивільнена потужність за рахунок енергоефективних ламп, які необхідно встановити</t>
  </si>
  <si>
    <t>розрахунок(загальна кількість встановлених енергоефективних ламп * різницю потужності звичайної лампи та енергозберігаючої)</t>
  </si>
  <si>
    <t>співвідношення енергоефективних ламп до загальної кількості освітлювальних приладів</t>
  </si>
  <si>
    <t>розрахунок (відношення енергоефективних ламп до загальної кількості ламп)</t>
  </si>
  <si>
    <t>річна економія тис.кВт електричної енергії за рахунок енергоефективних ламп, які необхідно встановити</t>
  </si>
  <si>
    <t>тис.кВт</t>
  </si>
  <si>
    <t xml:space="preserve">розрахунок(вивільнена потужність *середній час активності лампи протягом робочого часу*365 днів) </t>
  </si>
  <si>
    <t>обсяги річної економії бюджетних коштів на оплату електроенергії за рахунок встановлення енергоефективних ламп</t>
  </si>
  <si>
    <t>розрахунок (економія тис.кВт електричної енергії *плановий тариф)</t>
  </si>
  <si>
    <t>відсоток встановлених лічильників до загальної потреби</t>
  </si>
  <si>
    <t>розрахунок (відношення встановлених лічильників до загальної потреби)</t>
  </si>
  <si>
    <t>від   14.03.2018 р.    № 36</t>
  </si>
  <si>
    <t>від      20.04 .2018 р.    № 59/41-Д</t>
  </si>
  <si>
    <t xml:space="preserve">                                             бюджетної програми місцевого бюджету на 2018 рік (зі змінами)</t>
  </si>
  <si>
    <t>Рішення міської ради від  18.12.2017 р. № 881 "Про міський бюджет на 2018 р." зі змінами</t>
  </si>
  <si>
    <t>Інші поточні видатки</t>
  </si>
  <si>
    <t>Директор департаменту бюджету та фінансів</t>
  </si>
  <si>
    <r>
      <t xml:space="preserve">Обсяг бюджетних призначень/бюджетних асигнувань -216425,0 </t>
    </r>
    <r>
      <rPr>
        <b/>
        <u val="single"/>
        <sz val="12"/>
        <rFont val="Times New Roman"/>
        <family val="1"/>
      </rPr>
      <t>тис.гривень,</t>
    </r>
    <r>
      <rPr>
        <b/>
        <sz val="12"/>
        <rFont val="Times New Roman"/>
        <family val="1"/>
      </rPr>
      <t xml:space="preserve"> </t>
    </r>
    <r>
      <rPr>
        <sz val="12"/>
        <rFont val="Times New Roman"/>
        <family val="1"/>
      </rPr>
      <t>у тому числі загального фонду - 213979,6</t>
    </r>
    <r>
      <rPr>
        <b/>
        <sz val="12"/>
        <rFont val="Times New Roman"/>
        <family val="1"/>
      </rPr>
      <t xml:space="preserve"> тис.гривень</t>
    </r>
    <r>
      <rPr>
        <sz val="12"/>
        <rFont val="Times New Roman"/>
        <family val="1"/>
      </rPr>
      <t xml:space="preserve"> </t>
    </r>
  </si>
  <si>
    <r>
      <t xml:space="preserve">та спеціального фонду - 2445,4 </t>
    </r>
    <r>
      <rPr>
        <b/>
        <u val="single"/>
        <sz val="12"/>
        <rFont val="Times New Roman"/>
        <family val="1"/>
      </rPr>
      <t>тис. гривень.</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</si>
</sst>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_-* #,##0.0_р_._-;\-* #,##0.0_р_._-;_-* &quot;-&quot;??_р_._-;_-@_-"/>
    <numFmt numFmtId="182" formatCode="#,##0.0"/>
    <numFmt numFmtId="183" formatCode="_-* #,##0_р_._-;\-* #,##0_р_._-;_-* &quot;-&quot;??_р_._-;_-@_-"/>
    <numFmt numFmtId="184" formatCode="_-* #,##0.0\ _г_р_н_._-;\-* #,##0.0\ _г_р_н_._-;_-* &quot;-&quot;?\ _г_р_н_._-;_-@_-"/>
    <numFmt numFmtId="185" formatCode="0.00000"/>
    <numFmt numFmtId="186" formatCode="0.000000"/>
    <numFmt numFmtId="187" formatCode="0.0000"/>
    <numFmt numFmtId="188" formatCode="0.000"/>
    <numFmt numFmtId="189" formatCode="0.0000000000"/>
    <numFmt numFmtId="190" formatCode="0.000000000"/>
    <numFmt numFmtId="191" formatCode="0.00000000"/>
    <numFmt numFmtId="192" formatCode="0.0000000"/>
    <numFmt numFmtId="193" formatCode="0.000000000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00000000000"/>
    <numFmt numFmtId="199" formatCode="0.0000000000000"/>
    <numFmt numFmtId="200" formatCode="0.00000000000000"/>
    <numFmt numFmtId="201" formatCode="0.000000000000000"/>
    <numFmt numFmtId="202" formatCode="_-* #,##0.000_р_._-;\-* #,##0.000_р_._-;_-* &quot;-&quot;??_р_._-;_-@_-"/>
    <numFmt numFmtId="203" formatCode="_-* #,##0.0_р_._-;\-* #,##0.0_р_._-;_-* &quot;-&quot;?_р_._-;_-@_-"/>
    <numFmt numFmtId="204" formatCode="#,##0.000"/>
    <numFmt numFmtId="205" formatCode="#,##0.0000"/>
  </numFmts>
  <fonts count="23">
    <font>
      <sz val="10"/>
      <name val="Arial Cyr"/>
      <family val="0"/>
    </font>
    <font>
      <u val="single"/>
      <sz val="10"/>
      <color indexed="12"/>
      <name val="Arial"/>
      <family val="0"/>
    </font>
    <font>
      <u val="single"/>
      <sz val="10"/>
      <color indexed="36"/>
      <name val="Arial"/>
      <family val="0"/>
    </font>
    <font>
      <sz val="8"/>
      <name val="Arial Cyr"/>
      <family val="0"/>
    </font>
    <font>
      <b/>
      <sz val="10"/>
      <name val="Times New Roman"/>
      <family val="1"/>
    </font>
    <font>
      <sz val="10"/>
      <name val="Times New Roman"/>
      <family val="1"/>
    </font>
    <font>
      <b/>
      <sz val="11"/>
      <name val="Times New Roman"/>
      <family val="1"/>
    </font>
    <font>
      <sz val="11"/>
      <name val="Times New Roman"/>
      <family val="1"/>
    </font>
    <font>
      <b/>
      <sz val="12"/>
      <name val="Times New Roman"/>
      <family val="1"/>
    </font>
    <font>
      <sz val="7"/>
      <name val="Times New Roman"/>
      <family val="1"/>
    </font>
    <font>
      <u val="single"/>
      <sz val="11"/>
      <name val="Times New Roman"/>
      <family val="1"/>
    </font>
    <font>
      <sz val="8"/>
      <name val="Times New Roman"/>
      <family val="1"/>
    </font>
    <font>
      <b/>
      <sz val="14"/>
      <name val="Times New Roman"/>
      <family val="1"/>
    </font>
    <font>
      <sz val="12"/>
      <name val="Times New Roman"/>
      <family val="1"/>
    </font>
    <font>
      <b/>
      <u val="single"/>
      <sz val="12"/>
      <name val="Times New Roman"/>
      <family val="1"/>
    </font>
    <font>
      <vertAlign val="superscript"/>
      <sz val="10"/>
      <name val="Times New Roman"/>
      <family val="1"/>
    </font>
    <font>
      <u val="single"/>
      <sz val="12"/>
      <name val="Times New Roman"/>
      <family val="1"/>
    </font>
    <font>
      <vertAlign val="superscript"/>
      <sz val="12"/>
      <name val="Times New Roman"/>
      <family val="1"/>
    </font>
    <font>
      <b/>
      <i/>
      <u val="single"/>
      <sz val="12"/>
      <name val="Times New Roman"/>
      <family val="1"/>
    </font>
    <font>
      <i/>
      <sz val="12"/>
      <name val="Times New Roman"/>
      <family val="1"/>
    </font>
    <font>
      <sz val="12"/>
      <name val="Arial Cyr"/>
      <family val="0"/>
    </font>
    <font>
      <vertAlign val="superscript"/>
      <sz val="8"/>
      <name val="Times New Roman"/>
      <family val="1"/>
    </font>
    <font>
      <sz val="12"/>
      <color indexed="10"/>
      <name val="Times New Roman"/>
      <family val="1"/>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6">
    <border>
      <left/>
      <right/>
      <top/>
      <bottom/>
      <diagonal/>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0" fontId="2"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344">
    <xf numFmtId="0" fontId="0" fillId="0" borderId="0" xfId="0" applyAlignment="1">
      <alignment/>
    </xf>
    <xf numFmtId="0" fontId="4" fillId="0" borderId="0" xfId="0" applyFont="1" applyAlignment="1">
      <alignment horizontal="right"/>
    </xf>
    <xf numFmtId="0" fontId="5" fillId="0" borderId="0" xfId="0" applyFont="1" applyAlignment="1">
      <alignment/>
    </xf>
    <xf numFmtId="49" fontId="5" fillId="0" borderId="0" xfId="18" applyNumberFormat="1" applyFont="1" applyBorder="1" applyAlignment="1">
      <alignment horizontal="left" wrapText="1"/>
      <protection/>
    </xf>
    <xf numFmtId="0" fontId="5" fillId="0" borderId="0" xfId="0" applyFont="1" applyAlignment="1">
      <alignment horizontal="left"/>
    </xf>
    <xf numFmtId="0" fontId="4" fillId="0" borderId="0" xfId="18" applyFont="1" applyAlignment="1">
      <alignment horizontal="right"/>
      <protection/>
    </xf>
    <xf numFmtId="0" fontId="5" fillId="0" borderId="0" xfId="18" applyFont="1">
      <alignment/>
      <protection/>
    </xf>
    <xf numFmtId="0" fontId="8" fillId="0" borderId="0" xfId="18" applyFont="1" applyAlignment="1">
      <alignment horizontal="right"/>
      <protection/>
    </xf>
    <xf numFmtId="49" fontId="8" fillId="0" borderId="0" xfId="18" applyNumberFormat="1" applyFont="1" applyBorder="1" applyAlignment="1">
      <alignment horizontal="center"/>
      <protection/>
    </xf>
    <xf numFmtId="0" fontId="8" fillId="0" borderId="0" xfId="18" applyFont="1">
      <alignment/>
      <protection/>
    </xf>
    <xf numFmtId="0" fontId="13" fillId="0" borderId="0" xfId="18" applyFont="1" applyBorder="1" applyAlignment="1">
      <alignment/>
      <protection/>
    </xf>
    <xf numFmtId="0" fontId="13" fillId="0" borderId="0" xfId="0" applyFont="1" applyAlignment="1">
      <alignment/>
    </xf>
    <xf numFmtId="0" fontId="5" fillId="0" borderId="0" xfId="18" applyFont="1" applyBorder="1" applyAlignment="1">
      <alignment horizontal="center"/>
      <protection/>
    </xf>
    <xf numFmtId="0" fontId="5" fillId="0" borderId="0" xfId="18" applyFont="1" applyAlignment="1">
      <alignment/>
      <protection/>
    </xf>
    <xf numFmtId="0" fontId="8" fillId="0" borderId="0" xfId="18" applyFont="1" applyBorder="1" applyAlignment="1">
      <alignment horizontal="center"/>
      <protection/>
    </xf>
    <xf numFmtId="49" fontId="14" fillId="2" borderId="0" xfId="18" applyNumberFormat="1" applyFont="1" applyFill="1" applyBorder="1" applyAlignment="1">
      <alignment horizontal="center"/>
      <protection/>
    </xf>
    <xf numFmtId="0" fontId="8" fillId="0" borderId="0" xfId="18" applyNumberFormat="1" applyFont="1" applyBorder="1" applyAlignment="1">
      <alignment horizontal="left" wrapText="1"/>
      <protection/>
    </xf>
    <xf numFmtId="0" fontId="5" fillId="0" borderId="0" xfId="18" applyFont="1" applyAlignment="1">
      <alignment horizontal="center"/>
      <protection/>
    </xf>
    <xf numFmtId="0" fontId="5" fillId="0" borderId="1" xfId="0" applyFont="1" applyBorder="1" applyAlignment="1">
      <alignment/>
    </xf>
    <xf numFmtId="0" fontId="13" fillId="0" borderId="0" xfId="18" applyFont="1" applyAlignment="1">
      <alignment/>
      <protection/>
    </xf>
    <xf numFmtId="0" fontId="8" fillId="0" borderId="0" xfId="0" applyFont="1" applyAlignment="1">
      <alignment horizontal="right"/>
    </xf>
    <xf numFmtId="0" fontId="16" fillId="0" borderId="0" xfId="0" applyFont="1"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5" fillId="0" borderId="0" xfId="0" applyFont="1" applyAlignment="1">
      <alignment/>
    </xf>
    <xf numFmtId="0" fontId="5" fillId="0" borderId="2" xfId="0" applyFont="1" applyBorder="1" applyAlignment="1">
      <alignment horizontal="center"/>
    </xf>
    <xf numFmtId="0" fontId="5" fillId="0" borderId="0" xfId="0" applyFont="1" applyBorder="1" applyAlignment="1">
      <alignment/>
    </xf>
    <xf numFmtId="0" fontId="5" fillId="0" borderId="0" xfId="0" applyFont="1" applyBorder="1" applyAlignment="1">
      <alignment/>
    </xf>
    <xf numFmtId="49" fontId="13" fillId="0" borderId="2" xfId="18" applyNumberFormat="1" applyFont="1" applyBorder="1" applyAlignment="1">
      <alignment horizontal="center"/>
      <protection/>
    </xf>
    <xf numFmtId="0" fontId="5" fillId="0" borderId="0" xfId="0" applyFont="1" applyBorder="1" applyAlignment="1">
      <alignment wrapText="1"/>
    </xf>
    <xf numFmtId="49" fontId="13"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9" fontId="13" fillId="0" borderId="3" xfId="0" applyNumberFormat="1" applyFont="1" applyBorder="1" applyAlignment="1">
      <alignment horizontal="center" vertical="center" wrapText="1"/>
    </xf>
    <xf numFmtId="0" fontId="5" fillId="0" borderId="0" xfId="0" applyFont="1" applyBorder="1" applyAlignment="1">
      <alignment horizontal="right"/>
    </xf>
    <xf numFmtId="0" fontId="4" fillId="0" borderId="0" xfId="0" applyFont="1" applyAlignment="1">
      <alignment/>
    </xf>
    <xf numFmtId="0" fontId="13" fillId="0" borderId="4" xfId="0" applyFont="1" applyBorder="1" applyAlignment="1">
      <alignment horizontal="center" wrapText="1"/>
    </xf>
    <xf numFmtId="0" fontId="5" fillId="0" borderId="4" xfId="0" applyFont="1" applyBorder="1" applyAlignment="1">
      <alignment horizontal="center" wrapText="1"/>
    </xf>
    <xf numFmtId="0" fontId="5" fillId="0" borderId="3" xfId="0" applyFont="1" applyBorder="1" applyAlignment="1">
      <alignment horizontal="center" vertical="distributed"/>
    </xf>
    <xf numFmtId="0" fontId="5" fillId="0" borderId="5" xfId="0" applyFont="1" applyBorder="1" applyAlignment="1">
      <alignment horizontal="center" vertical="distributed"/>
    </xf>
    <xf numFmtId="0" fontId="5" fillId="0" borderId="6" xfId="0" applyFont="1" applyBorder="1" applyAlignment="1">
      <alignment horizontal="center" vertical="distributed"/>
    </xf>
    <xf numFmtId="0" fontId="4" fillId="0" borderId="2" xfId="0" applyFont="1" applyBorder="1" applyAlignment="1">
      <alignment horizontal="right" wrapText="1"/>
    </xf>
    <xf numFmtId="0" fontId="4" fillId="0" borderId="2" xfId="0" applyFont="1" applyBorder="1" applyAlignment="1">
      <alignment horizont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13" fillId="0"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180" fontId="13" fillId="2"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180" fontId="13" fillId="0"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1" fontId="13" fillId="0" borderId="2" xfId="0" applyNumberFormat="1" applyFont="1" applyFill="1" applyBorder="1" applyAlignment="1">
      <alignment horizontal="center" vertical="center" wrapText="1"/>
    </xf>
    <xf numFmtId="1" fontId="13" fillId="2" borderId="2" xfId="0" applyNumberFormat="1" applyFont="1" applyFill="1" applyBorder="1" applyAlignment="1">
      <alignment horizontal="center" vertical="center" wrapText="1"/>
    </xf>
    <xf numFmtId="0" fontId="4" fillId="2" borderId="2" xfId="0" applyFont="1" applyFill="1" applyBorder="1" applyAlignment="1">
      <alignment horizontal="right" wrapText="1"/>
    </xf>
    <xf numFmtId="0" fontId="5" fillId="2" borderId="0" xfId="0" applyFont="1" applyFill="1" applyAlignment="1">
      <alignment/>
    </xf>
    <xf numFmtId="0" fontId="4" fillId="0" borderId="0" xfId="0" applyFont="1" applyBorder="1" applyAlignment="1">
      <alignment horizontal="right" wrapText="1"/>
    </xf>
    <xf numFmtId="0" fontId="14"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5" fillId="0" borderId="0" xfId="0" applyFont="1" applyAlignment="1">
      <alignment horizontal="right"/>
    </xf>
    <xf numFmtId="0" fontId="11" fillId="0" borderId="3" xfId="0" applyFont="1" applyBorder="1" applyAlignment="1">
      <alignment horizontal="center"/>
    </xf>
    <xf numFmtId="0" fontId="11" fillId="0" borderId="6" xfId="0" applyFont="1" applyBorder="1" applyAlignment="1">
      <alignment horizontal="center" vertical="center" wrapText="1"/>
    </xf>
    <xf numFmtId="0" fontId="11" fillId="0" borderId="2" xfId="0" applyFont="1" applyBorder="1" applyAlignment="1">
      <alignment horizontal="center"/>
    </xf>
    <xf numFmtId="0" fontId="11" fillId="0" borderId="3" xfId="0" applyFont="1" applyBorder="1" applyAlignment="1">
      <alignment horizontal="center" wrapText="1"/>
    </xf>
    <xf numFmtId="0" fontId="11" fillId="0" borderId="5" xfId="0" applyFont="1" applyBorder="1" applyAlignment="1">
      <alignment horizontal="center"/>
    </xf>
    <xf numFmtId="0" fontId="11" fillId="0" borderId="0" xfId="0" applyFont="1" applyAlignment="1">
      <alignment/>
    </xf>
    <xf numFmtId="0" fontId="8" fillId="0" borderId="3" xfId="0" applyFont="1" applyBorder="1" applyAlignment="1">
      <alignment horizontal="right"/>
    </xf>
    <xf numFmtId="0" fontId="13" fillId="0" borderId="6" xfId="0" applyFont="1" applyBorder="1" applyAlignment="1">
      <alignment horizontal="left" wrapText="1"/>
    </xf>
    <xf numFmtId="0" fontId="13" fillId="0" borderId="6" xfId="0" applyFont="1" applyBorder="1" applyAlignment="1">
      <alignment wrapText="1"/>
    </xf>
    <xf numFmtId="2" fontId="13" fillId="0" borderId="2" xfId="0" applyNumberFormat="1" applyFont="1" applyBorder="1" applyAlignment="1">
      <alignment/>
    </xf>
    <xf numFmtId="0" fontId="13" fillId="0" borderId="3" xfId="0" applyFont="1" applyBorder="1" applyAlignment="1">
      <alignment wrapText="1"/>
    </xf>
    <xf numFmtId="0" fontId="20" fillId="0" borderId="5" xfId="0" applyFont="1" applyBorder="1" applyAlignment="1">
      <alignment/>
    </xf>
    <xf numFmtId="0" fontId="20" fillId="0" borderId="2" xfId="0" applyFont="1" applyBorder="1" applyAlignment="1">
      <alignment/>
    </xf>
    <xf numFmtId="2" fontId="13" fillId="0" borderId="2" xfId="0" applyNumberFormat="1" applyFont="1" applyBorder="1" applyAlignment="1">
      <alignment horizontal="center"/>
    </xf>
    <xf numFmtId="2" fontId="13" fillId="0" borderId="6" xfId="0" applyNumberFormat="1" applyFont="1" applyBorder="1" applyAlignment="1">
      <alignment/>
    </xf>
    <xf numFmtId="0" fontId="13" fillId="0" borderId="6" xfId="0" applyFont="1" applyBorder="1" applyAlignment="1">
      <alignment horizontal="center" wrapText="1"/>
    </xf>
    <xf numFmtId="0" fontId="4" fillId="0" borderId="0" xfId="0" applyFont="1" applyBorder="1" applyAlignment="1">
      <alignment horizontal="right"/>
    </xf>
    <xf numFmtId="0" fontId="21" fillId="0" borderId="0" xfId="0" applyFont="1" applyAlignment="1">
      <alignment horizontal="left"/>
    </xf>
    <xf numFmtId="0" fontId="11" fillId="0" borderId="0" xfId="0" applyFont="1" applyAlignment="1">
      <alignment horizontal="left"/>
    </xf>
    <xf numFmtId="0" fontId="13" fillId="0" borderId="0" xfId="0" applyFont="1" applyBorder="1" applyAlignment="1">
      <alignment horizontal="center"/>
    </xf>
    <xf numFmtId="0" fontId="13" fillId="0" borderId="0" xfId="0" applyFont="1" applyAlignment="1">
      <alignment horizontal="center"/>
    </xf>
    <xf numFmtId="0" fontId="8" fillId="0" borderId="2" xfId="0" applyFont="1" applyBorder="1" applyAlignment="1">
      <alignment horizontal="right"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horizontal="right"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4" fontId="5" fillId="0" borderId="0" xfId="0" applyNumberFormat="1" applyFont="1" applyBorder="1" applyAlignment="1">
      <alignment horizontal="center"/>
    </xf>
    <xf numFmtId="0" fontId="5" fillId="0" borderId="0" xfId="0" applyFont="1" applyBorder="1" applyAlignment="1">
      <alignment horizontal="center"/>
    </xf>
    <xf numFmtId="0" fontId="4" fillId="0" borderId="2" xfId="0" applyFont="1" applyBorder="1" applyAlignment="1">
      <alignment horizontal="right"/>
    </xf>
    <xf numFmtId="0" fontId="5" fillId="0" borderId="2" xfId="0" applyFont="1" applyBorder="1" applyAlignment="1">
      <alignment/>
    </xf>
    <xf numFmtId="0" fontId="7" fillId="0" borderId="2" xfId="0" applyFont="1" applyBorder="1" applyAlignment="1">
      <alignment/>
    </xf>
    <xf numFmtId="0" fontId="8" fillId="0" borderId="7" xfId="0" applyFont="1" applyBorder="1" applyAlignment="1">
      <alignment horizontal="center" vertical="center" wrapText="1"/>
    </xf>
    <xf numFmtId="0" fontId="13" fillId="0" borderId="0" xfId="0" applyFont="1" applyFill="1" applyBorder="1" applyAlignment="1">
      <alignment horizontal="center" vertical="center" wrapText="1"/>
    </xf>
    <xf numFmtId="0" fontId="14" fillId="0" borderId="2" xfId="0" applyFont="1" applyBorder="1" applyAlignment="1">
      <alignment horizontal="center" vertical="center" wrapText="1"/>
    </xf>
    <xf numFmtId="0" fontId="13" fillId="0" borderId="2" xfId="0" applyFont="1" applyBorder="1" applyAlignment="1">
      <alignment/>
    </xf>
    <xf numFmtId="0" fontId="19" fillId="0" borderId="0" xfId="0" applyFont="1" applyFill="1" applyBorder="1" applyAlignment="1">
      <alignment horizontal="left" vertical="center" wrapText="1"/>
    </xf>
    <xf numFmtId="0" fontId="13" fillId="2" borderId="0" xfId="0" applyFont="1" applyFill="1" applyBorder="1" applyAlignment="1">
      <alignment horizontal="center" vertical="center" wrapText="1"/>
    </xf>
    <xf numFmtId="180" fontId="13" fillId="0" borderId="0" xfId="0" applyNumberFormat="1" applyFont="1" applyFill="1" applyBorder="1" applyAlignment="1">
      <alignment horizontal="center" vertical="center" wrapText="1"/>
    </xf>
    <xf numFmtId="0" fontId="5" fillId="0" borderId="8" xfId="0" applyFont="1" applyBorder="1" applyAlignment="1">
      <alignment/>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8" fillId="0" borderId="2"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8" xfId="0" applyFont="1" applyFill="1" applyBorder="1" applyAlignment="1">
      <alignment horizontal="center" vertical="center" wrapText="1"/>
    </xf>
    <xf numFmtId="1" fontId="13" fillId="2" borderId="3" xfId="0" applyNumberFormat="1" applyFont="1" applyFill="1" applyBorder="1" applyAlignment="1">
      <alignment horizontal="center" vertical="center" wrapText="1"/>
    </xf>
    <xf numFmtId="1" fontId="13" fillId="2" borderId="5" xfId="0" applyNumberFormat="1" applyFont="1" applyFill="1" applyBorder="1" applyAlignment="1">
      <alignment horizontal="center" vertical="center" wrapText="1"/>
    </xf>
    <xf numFmtId="1" fontId="13" fillId="2" borderId="6" xfId="0" applyNumberFormat="1" applyFont="1" applyFill="1" applyBorder="1" applyAlignment="1">
      <alignment horizontal="center" vertical="center" wrapText="1"/>
    </xf>
    <xf numFmtId="0" fontId="19" fillId="0" borderId="2"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6" xfId="0" applyFont="1" applyFill="1" applyBorder="1" applyAlignment="1">
      <alignment horizontal="left"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182" fontId="13" fillId="0" borderId="3" xfId="0" applyNumberFormat="1" applyFont="1" applyBorder="1" applyAlignment="1">
      <alignment horizontal="center" vertical="center" wrapText="1"/>
    </xf>
    <xf numFmtId="182" fontId="13" fillId="0" borderId="6" xfId="0" applyNumberFormat="1" applyFont="1" applyBorder="1" applyAlignment="1">
      <alignment horizontal="center" vertical="center" wrapText="1"/>
    </xf>
    <xf numFmtId="182" fontId="13" fillId="0" borderId="5" xfId="0" applyNumberFormat="1" applyFont="1" applyBorder="1" applyAlignment="1">
      <alignment horizontal="center" vertical="center" wrapText="1"/>
    </xf>
    <xf numFmtId="0" fontId="19" fillId="0" borderId="3"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7" fillId="0" borderId="0" xfId="0" applyFont="1" applyFill="1" applyBorder="1" applyAlignment="1">
      <alignment horizontal="left" wrapText="1"/>
    </xf>
    <xf numFmtId="180" fontId="13" fillId="0" borderId="3" xfId="0" applyNumberFormat="1" applyFont="1" applyFill="1" applyBorder="1" applyAlignment="1">
      <alignment horizontal="center" vertical="center" wrapText="1"/>
    </xf>
    <xf numFmtId="180" fontId="13" fillId="0" borderId="5" xfId="0" applyNumberFormat="1" applyFont="1" applyFill="1" applyBorder="1" applyAlignment="1">
      <alignment horizontal="center" vertical="center" wrapText="1"/>
    </xf>
    <xf numFmtId="180" fontId="13" fillId="0" borderId="6" xfId="0" applyNumberFormat="1"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3" fillId="0" borderId="3"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182" fontId="13" fillId="0" borderId="3" xfId="0" applyNumberFormat="1" applyFont="1" applyBorder="1" applyAlignment="1">
      <alignment horizontal="center"/>
    </xf>
    <xf numFmtId="182" fontId="13" fillId="0" borderId="5" xfId="0" applyNumberFormat="1" applyFont="1" applyBorder="1" applyAlignment="1">
      <alignment horizontal="center"/>
    </xf>
    <xf numFmtId="182" fontId="13" fillId="0" borderId="6" xfId="0" applyNumberFormat="1" applyFont="1" applyBorder="1" applyAlignment="1">
      <alignment horizontal="center"/>
    </xf>
    <xf numFmtId="0" fontId="5" fillId="0" borderId="3" xfId="0" applyFont="1" applyBorder="1" applyAlignment="1">
      <alignment horizontal="center" vertical="center" wrapText="1"/>
    </xf>
    <xf numFmtId="0" fontId="0" fillId="0" borderId="5" xfId="0" applyBorder="1" applyAlignment="1">
      <alignment/>
    </xf>
    <xf numFmtId="0" fontId="0" fillId="0" borderId="6" xfId="0" applyBorder="1" applyAlignment="1">
      <alignment/>
    </xf>
    <xf numFmtId="0" fontId="19" fillId="0" borderId="3" xfId="0" applyFont="1" applyFill="1" applyBorder="1" applyAlignment="1">
      <alignment horizontal="left" wrapText="1"/>
    </xf>
    <xf numFmtId="0" fontId="19" fillId="0" borderId="5" xfId="0" applyFont="1" applyFill="1" applyBorder="1" applyAlignment="1">
      <alignment horizontal="left" wrapText="1"/>
    </xf>
    <xf numFmtId="0" fontId="19" fillId="0" borderId="6" xfId="0" applyFont="1" applyFill="1" applyBorder="1" applyAlignment="1">
      <alignment horizontal="left" wrapText="1"/>
    </xf>
    <xf numFmtId="0" fontId="5" fillId="0" borderId="6" xfId="0" applyFont="1" applyBorder="1" applyAlignment="1">
      <alignment horizontal="center" vertical="center" wrapText="1"/>
    </xf>
    <xf numFmtId="0" fontId="13" fillId="0" borderId="9"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5" fillId="0" borderId="5" xfId="0" applyFont="1" applyBorder="1" applyAlignment="1">
      <alignment horizontal="center"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11" fillId="0" borderId="0" xfId="18" applyFont="1" applyBorder="1" applyAlignment="1">
      <alignment horizontal="left"/>
      <protection/>
    </xf>
    <xf numFmtId="0" fontId="5" fillId="0" borderId="2" xfId="0" applyFont="1" applyBorder="1" applyAlignment="1">
      <alignment horizontal="center" vertical="center" wrapText="1"/>
    </xf>
    <xf numFmtId="0" fontId="7" fillId="0" borderId="0" xfId="0" applyFont="1" applyBorder="1" applyAlignment="1">
      <alignment horizontal="left" vertical="center" wrapText="1"/>
    </xf>
    <xf numFmtId="182" fontId="8" fillId="0" borderId="3" xfId="0" applyNumberFormat="1" applyFont="1" applyBorder="1" applyAlignment="1">
      <alignment horizontal="center" vertical="center" wrapText="1"/>
    </xf>
    <xf numFmtId="182" fontId="8" fillId="0" borderId="5" xfId="0" applyNumberFormat="1" applyFont="1" applyBorder="1" applyAlignment="1">
      <alignment horizontal="center" vertical="center" wrapText="1"/>
    </xf>
    <xf numFmtId="182" fontId="8" fillId="0" borderId="6" xfId="0" applyNumberFormat="1" applyFont="1" applyBorder="1" applyAlignment="1">
      <alignment horizontal="center" vertical="center" wrapText="1"/>
    </xf>
    <xf numFmtId="0" fontId="13" fillId="0" borderId="3" xfId="0" applyFont="1" applyBorder="1" applyAlignment="1">
      <alignment horizontal="center" vertical="distributed"/>
    </xf>
    <xf numFmtId="0" fontId="13" fillId="0" borderId="5" xfId="0" applyFont="1" applyBorder="1" applyAlignment="1">
      <alignment horizontal="center" vertical="distributed"/>
    </xf>
    <xf numFmtId="0" fontId="13" fillId="0" borderId="6" xfId="0" applyFont="1" applyBorder="1" applyAlignment="1">
      <alignment horizontal="center" vertical="distributed"/>
    </xf>
    <xf numFmtId="0" fontId="13" fillId="2" borderId="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0" fillId="0" borderId="5" xfId="0" applyBorder="1" applyAlignment="1">
      <alignment horizontal="left"/>
    </xf>
    <xf numFmtId="0" fontId="0" fillId="0" borderId="6" xfId="0" applyBorder="1" applyAlignment="1">
      <alignment horizontal="left"/>
    </xf>
    <xf numFmtId="0" fontId="13" fillId="0" borderId="9" xfId="0" applyFont="1" applyFill="1" applyBorder="1" applyAlignment="1">
      <alignment horizontal="left" vertical="center"/>
    </xf>
    <xf numFmtId="0" fontId="13" fillId="0" borderId="1"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182" fontId="13" fillId="0" borderId="2" xfId="0" applyNumberFormat="1" applyFont="1" applyBorder="1" applyAlignment="1">
      <alignment horizontal="center"/>
    </xf>
    <xf numFmtId="0" fontId="13" fillId="0" borderId="2" xfId="0" applyFont="1" applyBorder="1" applyAlignment="1">
      <alignment horizontal="left" vertical="center" wrapText="1"/>
    </xf>
    <xf numFmtId="0" fontId="13" fillId="0" borderId="2" xfId="0" applyFont="1" applyBorder="1" applyAlignment="1">
      <alignment horizontal="left" wrapText="1"/>
    </xf>
    <xf numFmtId="49" fontId="8" fillId="0" borderId="4"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0" fontId="0" fillId="0" borderId="5" xfId="0" applyFill="1" applyBorder="1" applyAlignment="1">
      <alignment/>
    </xf>
    <xf numFmtId="0" fontId="0" fillId="0" borderId="6" xfId="0" applyFill="1" applyBorder="1" applyAlignment="1">
      <alignment/>
    </xf>
    <xf numFmtId="0" fontId="19" fillId="0" borderId="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3" fillId="0" borderId="9" xfId="0" applyFont="1" applyFill="1" applyBorder="1" applyAlignment="1">
      <alignment horizontal="left" vertical="top" wrapText="1"/>
    </xf>
    <xf numFmtId="0" fontId="0" fillId="0" borderId="1" xfId="0" applyBorder="1" applyAlignment="1">
      <alignment horizontal="left"/>
    </xf>
    <xf numFmtId="0" fontId="0" fillId="0" borderId="10"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13" fillId="2" borderId="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8" fillId="0" borderId="0" xfId="0" applyFont="1" applyAlignment="1">
      <alignment horizontal="left"/>
    </xf>
    <xf numFmtId="2" fontId="13" fillId="0" borderId="3" xfId="0" applyNumberFormat="1" applyFont="1" applyFill="1" applyBorder="1" applyAlignment="1">
      <alignment horizontal="center" vertical="center" wrapText="1"/>
    </xf>
    <xf numFmtId="2" fontId="13" fillId="0" borderId="5" xfId="0" applyNumberFormat="1" applyFont="1" applyFill="1" applyBorder="1" applyAlignment="1">
      <alignment horizontal="center" vertical="center" wrapText="1"/>
    </xf>
    <xf numFmtId="2" fontId="13" fillId="0" borderId="6" xfId="0" applyNumberFormat="1" applyFont="1" applyFill="1" applyBorder="1" applyAlignment="1">
      <alignment horizontal="center" vertical="center" wrapText="1"/>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15" xfId="0" applyFont="1" applyBorder="1" applyAlignment="1">
      <alignment horizontal="center" vertical="center"/>
    </xf>
    <xf numFmtId="0" fontId="5" fillId="0" borderId="3" xfId="0" applyFont="1" applyBorder="1" applyAlignment="1">
      <alignment horizontal="center" wrapText="1"/>
    </xf>
    <xf numFmtId="0" fontId="5" fillId="0" borderId="6" xfId="0" applyFont="1" applyBorder="1" applyAlignment="1">
      <alignment horizontal="center" wrapText="1"/>
    </xf>
    <xf numFmtId="49" fontId="13" fillId="0" borderId="2" xfId="0" applyNumberFormat="1" applyFont="1" applyBorder="1" applyAlignment="1">
      <alignment horizontal="center" vertical="center" wrapText="1"/>
    </xf>
    <xf numFmtId="0" fontId="8" fillId="0" borderId="0" xfId="0" applyFont="1" applyAlignment="1">
      <alignment wrapText="1"/>
    </xf>
    <xf numFmtId="0" fontId="5" fillId="0" borderId="3" xfId="0" applyFont="1" applyBorder="1" applyAlignment="1">
      <alignment horizontal="center" vertical="distributed"/>
    </xf>
    <xf numFmtId="2" fontId="13" fillId="0" borderId="2" xfId="0" applyNumberFormat="1" applyFont="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49" fontId="8" fillId="0" borderId="13" xfId="18" applyNumberFormat="1" applyFont="1" applyBorder="1" applyAlignment="1">
      <alignment horizontal="center"/>
      <protection/>
    </xf>
    <xf numFmtId="0" fontId="5" fillId="0" borderId="0" xfId="18" applyFont="1" applyBorder="1" applyAlignment="1">
      <alignment horizontal="center"/>
      <protection/>
    </xf>
    <xf numFmtId="0" fontId="5" fillId="0" borderId="1" xfId="18" applyFont="1" applyBorder="1" applyAlignment="1">
      <alignment horizontal="center"/>
      <protection/>
    </xf>
    <xf numFmtId="0" fontId="16" fillId="0" borderId="0" xfId="0" applyFont="1" applyFill="1" applyAlignment="1">
      <alignment/>
    </xf>
    <xf numFmtId="0" fontId="5" fillId="0" borderId="3" xfId="0" applyFont="1" applyBorder="1" applyAlignment="1">
      <alignment horizontal="center"/>
    </xf>
    <xf numFmtId="0" fontId="5" fillId="0" borderId="6" xfId="0" applyFont="1" applyBorder="1" applyAlignment="1">
      <alignment horizontal="center"/>
    </xf>
    <xf numFmtId="49" fontId="13" fillId="0" borderId="3" xfId="18" applyNumberFormat="1" applyFont="1" applyBorder="1" applyAlignment="1">
      <alignment horizontal="center"/>
      <protection/>
    </xf>
    <xf numFmtId="49" fontId="13" fillId="0" borderId="6" xfId="18" applyNumberFormat="1" applyFont="1" applyBorder="1" applyAlignment="1">
      <alignment horizontal="center"/>
      <protection/>
    </xf>
    <xf numFmtId="0" fontId="13" fillId="0" borderId="1" xfId="0" applyFont="1" applyBorder="1" applyAlignment="1">
      <alignment horizontal="center" vertical="center" wrapText="1"/>
    </xf>
    <xf numFmtId="0" fontId="13" fillId="0" borderId="13" xfId="0" applyFont="1" applyBorder="1" applyAlignment="1">
      <alignment horizontal="center" vertical="center" wrapText="1"/>
    </xf>
    <xf numFmtId="0" fontId="8" fillId="0" borderId="0" xfId="0" applyFont="1" applyAlignment="1">
      <alignment horizontal="left" vertical="center" wrapText="1"/>
    </xf>
    <xf numFmtId="0" fontId="7" fillId="0" borderId="0" xfId="0" applyFont="1" applyBorder="1" applyAlignment="1">
      <alignment wrapText="1"/>
    </xf>
    <xf numFmtId="0" fontId="7" fillId="0" borderId="0" xfId="0" applyFont="1" applyFill="1" applyBorder="1" applyAlignment="1">
      <alignment wrapText="1"/>
    </xf>
    <xf numFmtId="0" fontId="5" fillId="0" borderId="2" xfId="0" applyFont="1" applyBorder="1" applyAlignment="1">
      <alignment horizontal="center" wrapText="1"/>
    </xf>
    <xf numFmtId="0" fontId="5" fillId="0" borderId="13" xfId="0" applyFont="1" applyBorder="1" applyAlignment="1">
      <alignment horizontal="right"/>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5" fillId="0" borderId="2" xfId="0" applyFont="1" applyBorder="1" applyAlignment="1">
      <alignment horizontal="center"/>
    </xf>
    <xf numFmtId="0" fontId="13" fillId="0" borderId="0" xfId="0" applyFont="1" applyBorder="1" applyAlignment="1">
      <alignment horizontal="left" vertical="center" wrapText="1"/>
    </xf>
    <xf numFmtId="1" fontId="13" fillId="0" borderId="3" xfId="0" applyNumberFormat="1" applyFont="1" applyFill="1" applyBorder="1" applyAlignment="1">
      <alignment horizontal="center" vertical="center" wrapText="1"/>
    </xf>
    <xf numFmtId="1" fontId="13" fillId="0" borderId="5" xfId="0" applyNumberFormat="1" applyFont="1" applyFill="1" applyBorder="1" applyAlignment="1">
      <alignment horizontal="center" vertical="center" wrapText="1"/>
    </xf>
    <xf numFmtId="1" fontId="13" fillId="0" borderId="6" xfId="0" applyNumberFormat="1" applyFont="1" applyFill="1" applyBorder="1" applyAlignment="1">
      <alignment horizontal="center" vertical="center" wrapText="1"/>
    </xf>
    <xf numFmtId="49" fontId="6" fillId="0" borderId="0" xfId="18" applyNumberFormat="1" applyFont="1" applyBorder="1" applyAlignment="1">
      <alignment horizontal="left" wrapText="1"/>
      <protection/>
    </xf>
    <xf numFmtId="0" fontId="13" fillId="0" borderId="9" xfId="0" applyFont="1" applyBorder="1" applyAlignment="1">
      <alignment horizontal="center" vertical="center"/>
    </xf>
    <xf numFmtId="0" fontId="13" fillId="0" borderId="1" xfId="0" applyFont="1" applyBorder="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49" fontId="5" fillId="0" borderId="0" xfId="18" applyNumberFormat="1" applyFont="1" applyAlignment="1">
      <alignment horizontal="left" wrapText="1"/>
      <protection/>
    </xf>
    <xf numFmtId="49" fontId="5" fillId="0" borderId="0" xfId="18" applyNumberFormat="1" applyFont="1" applyBorder="1" applyAlignment="1">
      <alignment horizontal="left" wrapText="1"/>
      <protection/>
    </xf>
    <xf numFmtId="49" fontId="4" fillId="0" borderId="0" xfId="18" applyNumberFormat="1" applyFont="1" applyBorder="1" applyAlignment="1">
      <alignment horizontal="left" wrapText="1"/>
      <protection/>
    </xf>
    <xf numFmtId="49" fontId="7" fillId="0" borderId="0" xfId="18" applyNumberFormat="1" applyFont="1" applyAlignment="1">
      <alignment horizontal="left" wrapText="1"/>
      <protection/>
    </xf>
    <xf numFmtId="49" fontId="6" fillId="0" borderId="0" xfId="18" applyNumberFormat="1" applyFont="1" applyAlignment="1">
      <alignment horizontal="left" wrapText="1"/>
      <protection/>
    </xf>
    <xf numFmtId="0" fontId="6" fillId="0" borderId="0" xfId="18" applyFont="1" applyAlignment="1">
      <alignment horizontal="center"/>
      <protection/>
    </xf>
    <xf numFmtId="180" fontId="13" fillId="2" borderId="3" xfId="0" applyNumberFormat="1" applyFont="1" applyFill="1" applyBorder="1" applyAlignment="1">
      <alignment horizontal="center" vertical="center" wrapText="1"/>
    </xf>
    <xf numFmtId="180" fontId="13" fillId="2" borderId="5" xfId="0" applyNumberFormat="1" applyFont="1" applyFill="1" applyBorder="1" applyAlignment="1">
      <alignment horizontal="center" vertical="center" wrapText="1"/>
    </xf>
    <xf numFmtId="180" fontId="13" fillId="2" borderId="6" xfId="0" applyNumberFormat="1" applyFont="1" applyFill="1" applyBorder="1" applyAlignment="1">
      <alignment horizontal="center" vertical="center" wrapText="1"/>
    </xf>
    <xf numFmtId="0" fontId="8" fillId="0" borderId="13" xfId="0" applyFont="1" applyBorder="1" applyAlignment="1">
      <alignment horizontal="left" wrapText="1"/>
    </xf>
    <xf numFmtId="49" fontId="9" fillId="0" borderId="1" xfId="18" applyNumberFormat="1" applyFont="1" applyBorder="1" applyAlignment="1">
      <alignment horizontal="left" wrapText="1"/>
      <protection/>
    </xf>
    <xf numFmtId="0" fontId="8" fillId="0" borderId="0" xfId="18" applyFont="1" applyAlignment="1">
      <alignment horizontal="left"/>
      <protection/>
    </xf>
    <xf numFmtId="0" fontId="8" fillId="0" borderId="13" xfId="18" applyNumberFormat="1" applyFont="1" applyBorder="1" applyAlignment="1">
      <alignment horizontal="left" wrapText="1"/>
      <protection/>
    </xf>
    <xf numFmtId="0" fontId="8" fillId="0" borderId="13" xfId="18" applyFont="1" applyBorder="1" applyAlignment="1">
      <alignment/>
      <protection/>
    </xf>
    <xf numFmtId="0" fontId="8" fillId="0" borderId="13" xfId="0" applyFont="1" applyBorder="1" applyAlignment="1">
      <alignment/>
    </xf>
    <xf numFmtId="0" fontId="12" fillId="0" borderId="0" xfId="18" applyFont="1" applyAlignment="1">
      <alignment horizontal="center"/>
      <protection/>
    </xf>
    <xf numFmtId="0" fontId="10" fillId="0" borderId="0" xfId="18" applyFont="1" applyFill="1" applyBorder="1" applyAlignment="1">
      <alignment horizontal="left"/>
      <protection/>
    </xf>
    <xf numFmtId="182" fontId="13" fillId="0" borderId="2" xfId="0" applyNumberFormat="1" applyFont="1" applyFill="1" applyBorder="1" applyAlignment="1">
      <alignment horizontal="center" vertical="center" wrapText="1"/>
    </xf>
    <xf numFmtId="0" fontId="8" fillId="0" borderId="2" xfId="0" applyFont="1" applyBorder="1" applyAlignment="1">
      <alignment horizontal="left" vertical="center" wrapText="1"/>
    </xf>
    <xf numFmtId="0" fontId="22" fillId="0" borderId="2" xfId="0" applyFont="1" applyBorder="1" applyAlignment="1">
      <alignment horizontal="center" vertical="center" wrapText="1"/>
    </xf>
    <xf numFmtId="0" fontId="13" fillId="0" borderId="3" xfId="0" applyFont="1" applyBorder="1" applyAlignment="1">
      <alignment horizontal="right" vertical="center" wrapText="1"/>
    </xf>
    <xf numFmtId="0" fontId="13" fillId="0" borderId="4" xfId="0" applyFont="1" applyBorder="1" applyAlignment="1">
      <alignment horizontal="center" vertical="center"/>
    </xf>
    <xf numFmtId="0" fontId="13" fillId="0" borderId="15" xfId="0" applyFont="1" applyBorder="1" applyAlignment="1">
      <alignment horizontal="center" vertical="center"/>
    </xf>
    <xf numFmtId="0" fontId="13" fillId="0" borderId="4" xfId="0" applyFont="1" applyBorder="1" applyAlignment="1">
      <alignment horizontal="center" wrapText="1"/>
    </xf>
    <xf numFmtId="0" fontId="13" fillId="0" borderId="15" xfId="0" applyFont="1" applyBorder="1" applyAlignment="1">
      <alignment horizontal="center" wrapText="1"/>
    </xf>
    <xf numFmtId="0" fontId="11" fillId="0" borderId="2" xfId="0" applyFont="1" applyBorder="1" applyAlignment="1">
      <alignment horizontal="center" vertical="center" wrapText="1"/>
    </xf>
    <xf numFmtId="0" fontId="13" fillId="0" borderId="3" xfId="0" applyFont="1" applyBorder="1" applyAlignment="1">
      <alignment horizontal="left" wrapText="1"/>
    </xf>
    <xf numFmtId="0" fontId="13" fillId="0" borderId="6" xfId="0" applyFont="1" applyBorder="1" applyAlignment="1">
      <alignment horizontal="left" wrapText="1"/>
    </xf>
    <xf numFmtId="0" fontId="21" fillId="0" borderId="0" xfId="0" applyFont="1" applyAlignment="1">
      <alignment wrapText="1"/>
    </xf>
    <xf numFmtId="0" fontId="11" fillId="0" borderId="0" xfId="0" applyFont="1" applyAlignment="1">
      <alignment wrapText="1"/>
    </xf>
    <xf numFmtId="0" fontId="21" fillId="0" borderId="0" xfId="0" applyFont="1" applyAlignment="1">
      <alignment horizontal="left"/>
    </xf>
    <xf numFmtId="0" fontId="11" fillId="0" borderId="0" xfId="0" applyFont="1" applyAlignment="1">
      <alignment horizontal="left"/>
    </xf>
    <xf numFmtId="0" fontId="5" fillId="0" borderId="13" xfId="0" applyFont="1" applyBorder="1" applyAlignment="1">
      <alignment/>
    </xf>
    <xf numFmtId="0" fontId="13" fillId="0" borderId="13" xfId="0" applyFont="1" applyBorder="1" applyAlignment="1">
      <alignment horizontal="center"/>
    </xf>
    <xf numFmtId="0" fontId="5" fillId="0" borderId="1" xfId="0" applyFont="1" applyBorder="1" applyAlignment="1">
      <alignment horizontal="center"/>
    </xf>
    <xf numFmtId="0" fontId="13" fillId="0" borderId="13" xfId="0" applyFont="1" applyBorder="1" applyAlignment="1">
      <alignment/>
    </xf>
    <xf numFmtId="0" fontId="13" fillId="0" borderId="1" xfId="0" applyFont="1" applyBorder="1" applyAlignment="1">
      <alignment horizontal="center"/>
    </xf>
    <xf numFmtId="0" fontId="18" fillId="0" borderId="2" xfId="0" applyFont="1" applyBorder="1" applyAlignment="1">
      <alignment horizontal="left" vertical="center" wrapText="1"/>
    </xf>
    <xf numFmtId="4" fontId="13" fillId="0" borderId="2" xfId="0" applyNumberFormat="1" applyFont="1" applyFill="1" applyBorder="1" applyAlignment="1">
      <alignment horizontal="center" vertical="center" wrapText="1"/>
    </xf>
    <xf numFmtId="0" fontId="13" fillId="0" borderId="2" xfId="0" applyFont="1" applyBorder="1" applyAlignment="1">
      <alignment horizontal="center" vertical="distributed" wrapText="1"/>
    </xf>
    <xf numFmtId="188" fontId="13"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14" fillId="0" borderId="1" xfId="0" applyFont="1" applyBorder="1" applyAlignment="1">
      <alignment horizontal="left" vertical="center" wrapText="1"/>
    </xf>
    <xf numFmtId="0" fontId="13" fillId="0" borderId="3"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2" xfId="0" applyFont="1" applyBorder="1" applyAlignment="1">
      <alignment horizontal="center"/>
    </xf>
    <xf numFmtId="0" fontId="13" fillId="0" borderId="2" xfId="0" applyFont="1" applyBorder="1" applyAlignment="1">
      <alignment horizontal="center" wrapText="1"/>
    </xf>
    <xf numFmtId="0" fontId="8" fillId="0" borderId="3"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8" fillId="0" borderId="3"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180" fontId="13"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cellXfs>
  <cellStyles count="9">
    <cellStyle name="Normal" xfId="0"/>
    <cellStyle name="Hyperlink" xfId="15"/>
    <cellStyle name="Currency" xfId="16"/>
    <cellStyle name="Currency [0]" xfId="17"/>
    <cellStyle name="Обычный_Dod5kochtor"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sheetPr>
  <dimension ref="A1:S329"/>
  <sheetViews>
    <sheetView tabSelected="1" view="pageBreakPreview" zoomScale="90" zoomScaleSheetLayoutView="90" workbookViewId="0" topLeftCell="A1">
      <selection activeCell="K82" sqref="K82:O82"/>
    </sheetView>
  </sheetViews>
  <sheetFormatPr defaultColWidth="9.00390625" defaultRowHeight="12.75"/>
  <cols>
    <col min="1" max="1" width="4.875" style="1" customWidth="1"/>
    <col min="2" max="2" width="10.00390625" style="2" bestFit="1" customWidth="1"/>
    <col min="3" max="3" width="45.375" style="2" customWidth="1"/>
    <col min="4" max="4" width="10.125" style="2" customWidth="1"/>
    <col min="5" max="5" width="10.625" style="2" customWidth="1"/>
    <col min="6" max="6" width="6.75390625" style="2" customWidth="1"/>
    <col min="7" max="7" width="9.25390625" style="2" customWidth="1"/>
    <col min="8" max="8" width="12.00390625" style="2" customWidth="1"/>
    <col min="9" max="9" width="12.875" style="2" customWidth="1"/>
    <col min="10" max="10" width="10.25390625" style="2" customWidth="1"/>
    <col min="11" max="11" width="9.875" style="2" customWidth="1"/>
    <col min="12" max="12" width="8.625" style="2" hidden="1" customWidth="1"/>
    <col min="13" max="13" width="7.875" style="2" hidden="1" customWidth="1"/>
    <col min="14" max="14" width="9.00390625" style="2" hidden="1" customWidth="1"/>
    <col min="15" max="15" width="10.75390625" style="2" customWidth="1"/>
    <col min="16" max="16" width="9.25390625" style="2" bestFit="1" customWidth="1"/>
    <col min="17" max="17" width="11.875" style="2" customWidth="1"/>
    <col min="18" max="16384" width="9.125" style="2" customWidth="1"/>
  </cols>
  <sheetData>
    <row r="1" spans="11:17" ht="8.25" customHeight="1">
      <c r="K1" s="281" t="s">
        <v>0</v>
      </c>
      <c r="L1" s="281"/>
      <c r="M1" s="281"/>
      <c r="N1" s="281"/>
      <c r="O1" s="281"/>
      <c r="P1" s="281"/>
      <c r="Q1" s="281"/>
    </row>
    <row r="2" spans="11:17" ht="8.25" customHeight="1">
      <c r="K2" s="281"/>
      <c r="L2" s="281"/>
      <c r="M2" s="281"/>
      <c r="N2" s="281"/>
      <c r="O2" s="281"/>
      <c r="P2" s="281"/>
      <c r="Q2" s="281"/>
    </row>
    <row r="3" spans="11:17" ht="12" customHeight="1">
      <c r="K3" s="281"/>
      <c r="L3" s="281"/>
      <c r="M3" s="281"/>
      <c r="N3" s="281"/>
      <c r="O3" s="281"/>
      <c r="P3" s="281"/>
      <c r="Q3" s="281"/>
    </row>
    <row r="4" spans="11:17" ht="12.75" customHeight="1">
      <c r="K4" s="282" t="s">
        <v>1</v>
      </c>
      <c r="L4" s="282"/>
      <c r="M4" s="282"/>
      <c r="N4" s="282"/>
      <c r="O4" s="282"/>
      <c r="P4" s="282"/>
      <c r="Q4" s="282"/>
    </row>
    <row r="5" spans="11:17" ht="9" customHeight="1">
      <c r="K5" s="4"/>
      <c r="L5" s="4"/>
      <c r="M5" s="3"/>
      <c r="N5" s="3"/>
      <c r="O5" s="3"/>
      <c r="P5" s="3"/>
      <c r="Q5" s="3"/>
    </row>
    <row r="6" spans="11:17" ht="12.75" customHeight="1">
      <c r="K6" s="283" t="s">
        <v>2</v>
      </c>
      <c r="L6" s="283"/>
      <c r="M6" s="283"/>
      <c r="N6" s="283"/>
      <c r="O6" s="283"/>
      <c r="P6" s="283"/>
      <c r="Q6" s="283"/>
    </row>
    <row r="7" spans="11:17" ht="16.5" customHeight="1">
      <c r="K7" s="284" t="s">
        <v>120</v>
      </c>
      <c r="L7" s="285"/>
      <c r="M7" s="285"/>
      <c r="N7" s="285"/>
      <c r="O7" s="285"/>
      <c r="P7" s="285"/>
      <c r="Q7" s="285"/>
    </row>
    <row r="8" spans="11:17" ht="32.25" customHeight="1">
      <c r="K8" s="290" t="s">
        <v>3</v>
      </c>
      <c r="L8" s="290"/>
      <c r="M8" s="290"/>
      <c r="N8" s="290"/>
      <c r="O8" s="290"/>
      <c r="P8" s="290"/>
      <c r="Q8" s="290"/>
    </row>
    <row r="9" spans="11:17" ht="12" customHeight="1">
      <c r="K9" s="291" t="s">
        <v>4</v>
      </c>
      <c r="L9" s="291"/>
      <c r="M9" s="291"/>
      <c r="N9" s="291"/>
      <c r="O9" s="291"/>
      <c r="P9" s="291"/>
      <c r="Q9" s="291"/>
    </row>
    <row r="10" spans="11:17" ht="15" customHeight="1" hidden="1">
      <c r="K10" s="297" t="s">
        <v>210</v>
      </c>
      <c r="L10" s="297"/>
      <c r="M10" s="297"/>
      <c r="N10" s="297"/>
      <c r="O10" s="297"/>
      <c r="P10" s="297"/>
      <c r="Q10" s="297"/>
    </row>
    <row r="11" spans="11:17" ht="15" customHeight="1">
      <c r="K11" s="274" t="s">
        <v>5</v>
      </c>
      <c r="L11" s="274"/>
      <c r="M11" s="274"/>
      <c r="N11" s="274"/>
      <c r="O11" s="274"/>
      <c r="P11" s="274"/>
      <c r="Q11" s="274"/>
    </row>
    <row r="12" spans="11:17" ht="32.25" customHeight="1">
      <c r="K12" s="290" t="s">
        <v>6</v>
      </c>
      <c r="L12" s="290"/>
      <c r="M12" s="290"/>
      <c r="N12" s="290"/>
      <c r="O12" s="290"/>
      <c r="P12" s="290"/>
      <c r="Q12" s="290"/>
    </row>
    <row r="13" spans="11:17" ht="11.25" customHeight="1">
      <c r="K13" s="181" t="s">
        <v>7</v>
      </c>
      <c r="L13" s="181"/>
      <c r="M13" s="181"/>
      <c r="N13" s="181"/>
      <c r="O13" s="181"/>
      <c r="P13" s="181"/>
      <c r="Q13" s="181"/>
    </row>
    <row r="14" spans="11:17" ht="19.5" customHeight="1">
      <c r="K14" s="297" t="s">
        <v>211</v>
      </c>
      <c r="L14" s="297"/>
      <c r="M14" s="297"/>
      <c r="N14" s="297"/>
      <c r="O14" s="297"/>
      <c r="P14" s="297"/>
      <c r="Q14" s="297"/>
    </row>
    <row r="15" spans="11:17" ht="13.5" customHeight="1" hidden="1">
      <c r="K15" s="181"/>
      <c r="L15" s="181"/>
      <c r="M15" s="181"/>
      <c r="N15" s="181"/>
      <c r="O15" s="181"/>
      <c r="P15" s="181"/>
      <c r="Q15" s="181"/>
    </row>
    <row r="16" spans="1:18" ht="16.5" customHeight="1">
      <c r="A16" s="5"/>
      <c r="B16" s="6"/>
      <c r="C16" s="6"/>
      <c r="D16" s="6"/>
      <c r="E16" s="296" t="s">
        <v>8</v>
      </c>
      <c r="F16" s="296"/>
      <c r="G16" s="296"/>
      <c r="H16" s="296"/>
      <c r="I16" s="296"/>
      <c r="J16" s="296"/>
      <c r="K16" s="296"/>
      <c r="Q16" s="6"/>
      <c r="R16" s="6"/>
    </row>
    <row r="17" spans="1:18" ht="13.5" customHeight="1">
      <c r="A17" s="5"/>
      <c r="B17" s="286" t="s">
        <v>212</v>
      </c>
      <c r="C17" s="286"/>
      <c r="D17" s="286"/>
      <c r="E17" s="286"/>
      <c r="F17" s="286"/>
      <c r="G17" s="286"/>
      <c r="H17" s="286"/>
      <c r="I17" s="286"/>
      <c r="J17" s="286"/>
      <c r="K17" s="286"/>
      <c r="L17" s="286"/>
      <c r="M17" s="286"/>
      <c r="N17" s="286"/>
      <c r="O17" s="286"/>
      <c r="P17" s="286"/>
      <c r="Q17" s="286"/>
      <c r="R17" s="6"/>
    </row>
    <row r="18" spans="1:18" ht="7.5" customHeight="1">
      <c r="A18" s="5"/>
      <c r="B18" s="6"/>
      <c r="C18" s="6"/>
      <c r="D18" s="6"/>
      <c r="E18" s="6"/>
      <c r="F18" s="6"/>
      <c r="G18" s="6"/>
      <c r="H18" s="6"/>
      <c r="I18" s="6"/>
      <c r="J18" s="6"/>
      <c r="K18" s="6"/>
      <c r="L18" s="6"/>
      <c r="M18" s="6"/>
      <c r="N18" s="6"/>
      <c r="O18" s="6"/>
      <c r="P18" s="6"/>
      <c r="Q18" s="6"/>
      <c r="R18" s="6"/>
    </row>
    <row r="19" spans="1:18" s="11" customFormat="1" ht="15.75">
      <c r="A19" s="7" t="s">
        <v>9</v>
      </c>
      <c r="B19" s="251" t="s">
        <v>160</v>
      </c>
      <c r="C19" s="251"/>
      <c r="D19" s="8"/>
      <c r="E19" s="9"/>
      <c r="F19" s="294" t="s">
        <v>10</v>
      </c>
      <c r="G19" s="295"/>
      <c r="H19" s="295"/>
      <c r="I19" s="295"/>
      <c r="J19" s="295"/>
      <c r="K19" s="295"/>
      <c r="L19" s="295"/>
      <c r="M19" s="295"/>
      <c r="N19" s="295"/>
      <c r="O19" s="295"/>
      <c r="P19" s="295"/>
      <c r="Q19" s="10"/>
      <c r="R19" s="10"/>
    </row>
    <row r="20" spans="1:18" ht="12.75">
      <c r="A20" s="5"/>
      <c r="B20" s="253" t="s">
        <v>11</v>
      </c>
      <c r="C20" s="253"/>
      <c r="D20" s="12"/>
      <c r="E20" s="6"/>
      <c r="F20" s="252" t="s">
        <v>12</v>
      </c>
      <c r="G20" s="252"/>
      <c r="H20" s="252"/>
      <c r="I20" s="252"/>
      <c r="J20" s="252"/>
      <c r="K20" s="252"/>
      <c r="L20" s="252"/>
      <c r="M20" s="252"/>
      <c r="N20" s="12"/>
      <c r="O20" s="12"/>
      <c r="P20" s="13"/>
      <c r="Q20" s="13"/>
      <c r="R20" s="13"/>
    </row>
    <row r="21" spans="1:18" ht="5.25" customHeight="1">
      <c r="A21" s="5"/>
      <c r="B21" s="6"/>
      <c r="C21" s="6"/>
      <c r="D21" s="6"/>
      <c r="E21" s="6"/>
      <c r="F21" s="13"/>
      <c r="G21" s="13"/>
      <c r="H21" s="13"/>
      <c r="I21" s="13"/>
      <c r="J21" s="13"/>
      <c r="K21" s="13"/>
      <c r="L21" s="13"/>
      <c r="M21" s="13"/>
      <c r="N21" s="13"/>
      <c r="O21" s="13"/>
      <c r="P21" s="13"/>
      <c r="Q21" s="13"/>
      <c r="R21" s="13"/>
    </row>
    <row r="22" spans="1:18" s="11" customFormat="1" ht="17.25" customHeight="1">
      <c r="A22" s="7" t="s">
        <v>13</v>
      </c>
      <c r="B22" s="251" t="s">
        <v>161</v>
      </c>
      <c r="C22" s="251"/>
      <c r="D22" s="8"/>
      <c r="E22" s="9"/>
      <c r="F22" s="294" t="s">
        <v>10</v>
      </c>
      <c r="G22" s="295"/>
      <c r="H22" s="295"/>
      <c r="I22" s="295"/>
      <c r="J22" s="295"/>
      <c r="K22" s="295"/>
      <c r="L22" s="295"/>
      <c r="M22" s="295"/>
      <c r="N22" s="295"/>
      <c r="O22" s="295"/>
      <c r="P22" s="295"/>
      <c r="Q22" s="10"/>
      <c r="R22" s="10"/>
    </row>
    <row r="23" spans="1:18" ht="12.75">
      <c r="A23" s="5"/>
      <c r="B23" s="253" t="s">
        <v>11</v>
      </c>
      <c r="C23" s="253"/>
      <c r="D23" s="12"/>
      <c r="E23" s="6"/>
      <c r="F23" s="252" t="s">
        <v>14</v>
      </c>
      <c r="G23" s="252"/>
      <c r="H23" s="252"/>
      <c r="I23" s="252"/>
      <c r="J23" s="252"/>
      <c r="K23" s="252"/>
      <c r="L23" s="252"/>
      <c r="M23" s="252"/>
      <c r="N23" s="12"/>
      <c r="O23" s="12"/>
      <c r="P23" s="13"/>
      <c r="Q23" s="13"/>
      <c r="R23" s="13"/>
    </row>
    <row r="24" spans="1:18" ht="9" customHeight="1">
      <c r="A24" s="5"/>
      <c r="B24" s="6"/>
      <c r="C24" s="6"/>
      <c r="D24" s="6"/>
      <c r="E24" s="6"/>
      <c r="F24" s="13"/>
      <c r="G24" s="13"/>
      <c r="H24" s="13"/>
      <c r="I24" s="13"/>
      <c r="J24" s="13"/>
      <c r="K24" s="13"/>
      <c r="L24" s="13"/>
      <c r="M24" s="13"/>
      <c r="N24" s="13"/>
      <c r="O24" s="13"/>
      <c r="P24" s="13"/>
      <c r="Q24" s="13"/>
      <c r="R24" s="13"/>
    </row>
    <row r="25" spans="1:18" s="11" customFormat="1" ht="16.5" customHeight="1">
      <c r="A25" s="7" t="s">
        <v>15</v>
      </c>
      <c r="B25" s="251" t="s">
        <v>162</v>
      </c>
      <c r="C25" s="251"/>
      <c r="D25" s="14"/>
      <c r="E25" s="15" t="s">
        <v>16</v>
      </c>
      <c r="F25" s="293" t="s">
        <v>17</v>
      </c>
      <c r="G25" s="293"/>
      <c r="H25" s="293"/>
      <c r="I25" s="293"/>
      <c r="J25" s="293"/>
      <c r="K25" s="293"/>
      <c r="L25" s="293"/>
      <c r="M25" s="293"/>
      <c r="N25" s="293"/>
      <c r="O25" s="293"/>
      <c r="P25" s="293"/>
      <c r="Q25" s="16"/>
      <c r="R25" s="10"/>
    </row>
    <row r="26" spans="1:18" ht="15.75">
      <c r="A26" s="5"/>
      <c r="B26" s="252" t="s">
        <v>11</v>
      </c>
      <c r="C26" s="252"/>
      <c r="D26" s="12"/>
      <c r="E26" s="17" t="s">
        <v>121</v>
      </c>
      <c r="F26" s="253" t="s">
        <v>18</v>
      </c>
      <c r="G26" s="253"/>
      <c r="H26" s="253"/>
      <c r="I26" s="253"/>
      <c r="J26" s="253"/>
      <c r="K26" s="253"/>
      <c r="L26" s="18"/>
      <c r="M26" s="18"/>
      <c r="N26" s="13"/>
      <c r="O26" s="13"/>
      <c r="P26" s="13"/>
      <c r="Q26" s="13"/>
      <c r="R26" s="13"/>
    </row>
    <row r="27" spans="1:18" s="11" customFormat="1" ht="15.75">
      <c r="A27" s="7" t="s">
        <v>19</v>
      </c>
      <c r="B27" s="292" t="s">
        <v>216</v>
      </c>
      <c r="C27" s="292"/>
      <c r="D27" s="292"/>
      <c r="E27" s="292"/>
      <c r="F27" s="292"/>
      <c r="G27" s="292"/>
      <c r="H27" s="292"/>
      <c r="I27" s="292"/>
      <c r="J27" s="292"/>
      <c r="K27" s="292"/>
      <c r="L27" s="292"/>
      <c r="M27" s="292"/>
      <c r="N27" s="292"/>
      <c r="O27" s="292"/>
      <c r="P27" s="292"/>
      <c r="Q27" s="292"/>
      <c r="R27" s="19"/>
    </row>
    <row r="28" spans="1:17" s="11" customFormat="1" ht="13.5" customHeight="1">
      <c r="A28" s="20"/>
      <c r="B28" s="254" t="s">
        <v>217</v>
      </c>
      <c r="C28" s="254"/>
      <c r="D28" s="254"/>
      <c r="E28" s="254"/>
      <c r="F28" s="254"/>
      <c r="G28" s="254"/>
      <c r="H28" s="254"/>
      <c r="I28" s="254"/>
      <c r="J28" s="254"/>
      <c r="K28" s="254"/>
      <c r="L28" s="254"/>
      <c r="M28" s="254"/>
      <c r="N28" s="254"/>
      <c r="O28" s="21"/>
      <c r="P28" s="21"/>
      <c r="Q28" s="21"/>
    </row>
    <row r="29" spans="1:17" s="11" customFormat="1" ht="34.5" customHeight="1" hidden="1">
      <c r="A29" s="266" t="s">
        <v>20</v>
      </c>
      <c r="B29" s="261" t="s">
        <v>21</v>
      </c>
      <c r="C29" s="261"/>
      <c r="D29" s="261"/>
      <c r="E29" s="261"/>
      <c r="F29" s="261"/>
      <c r="G29" s="263" t="s">
        <v>155</v>
      </c>
      <c r="H29" s="263"/>
      <c r="I29" s="263"/>
      <c r="J29" s="263"/>
      <c r="K29" s="263"/>
      <c r="L29" s="263"/>
      <c r="M29" s="263"/>
      <c r="N29" s="263"/>
      <c r="O29" s="263"/>
      <c r="P29" s="263"/>
      <c r="Q29" s="263"/>
    </row>
    <row r="30" spans="1:17" s="11" customFormat="1" ht="33" customHeight="1" hidden="1">
      <c r="A30" s="266"/>
      <c r="B30" s="261"/>
      <c r="C30" s="261"/>
      <c r="D30" s="261"/>
      <c r="E30" s="261"/>
      <c r="F30" s="261"/>
      <c r="G30" s="139"/>
      <c r="H30" s="139"/>
      <c r="I30" s="139"/>
      <c r="J30" s="139"/>
      <c r="K30" s="139"/>
      <c r="L30" s="139"/>
      <c r="M30" s="139"/>
      <c r="N30" s="139"/>
      <c r="O30" s="139"/>
      <c r="P30" s="139"/>
      <c r="Q30" s="139"/>
    </row>
    <row r="31" spans="1:17" s="11" customFormat="1" ht="24" customHeight="1" hidden="1">
      <c r="A31" s="266"/>
      <c r="B31" s="261"/>
      <c r="C31" s="261"/>
      <c r="D31" s="261"/>
      <c r="E31" s="261"/>
      <c r="F31" s="261"/>
      <c r="G31" s="139"/>
      <c r="H31" s="139"/>
      <c r="I31" s="139"/>
      <c r="J31" s="139"/>
      <c r="K31" s="139"/>
      <c r="L31" s="139"/>
      <c r="M31" s="139"/>
      <c r="N31" s="139"/>
      <c r="O31" s="139"/>
      <c r="P31" s="139"/>
      <c r="Q31" s="139"/>
    </row>
    <row r="32" spans="1:17" s="11" customFormat="1" ht="24" customHeight="1">
      <c r="A32" s="266"/>
      <c r="B32" s="261"/>
      <c r="C32" s="261"/>
      <c r="D32" s="261"/>
      <c r="E32" s="261"/>
      <c r="F32" s="261"/>
      <c r="G32" s="139" t="s">
        <v>213</v>
      </c>
      <c r="H32" s="139"/>
      <c r="I32" s="139"/>
      <c r="J32" s="139"/>
      <c r="K32" s="139"/>
      <c r="L32" s="139"/>
      <c r="M32" s="139"/>
      <c r="N32" s="139"/>
      <c r="O32" s="139"/>
      <c r="P32" s="139"/>
      <c r="Q32" s="139"/>
    </row>
    <row r="33" spans="1:17" s="11" customFormat="1" ht="20.25" customHeight="1">
      <c r="A33" s="266"/>
      <c r="B33" s="261"/>
      <c r="C33" s="261"/>
      <c r="D33" s="261"/>
      <c r="E33" s="261"/>
      <c r="F33" s="261"/>
      <c r="G33" s="183" t="s">
        <v>171</v>
      </c>
      <c r="H33" s="183"/>
      <c r="I33" s="183"/>
      <c r="J33" s="183"/>
      <c r="K33" s="183"/>
      <c r="L33" s="183"/>
      <c r="M33" s="183"/>
      <c r="N33" s="183"/>
      <c r="O33" s="183"/>
      <c r="P33" s="183"/>
      <c r="Q33" s="183"/>
    </row>
    <row r="34" spans="1:17" s="11" customFormat="1" ht="16.5" customHeight="1" hidden="1">
      <c r="A34" s="266"/>
      <c r="B34" s="261"/>
      <c r="C34" s="261"/>
      <c r="D34" s="261"/>
      <c r="E34" s="261"/>
      <c r="F34" s="261"/>
      <c r="G34" s="262"/>
      <c r="H34" s="262"/>
      <c r="I34" s="262"/>
      <c r="J34" s="262"/>
      <c r="K34" s="262"/>
      <c r="L34" s="262"/>
      <c r="M34" s="262"/>
      <c r="N34" s="262"/>
      <c r="O34" s="262"/>
      <c r="P34" s="262"/>
      <c r="Q34" s="262"/>
    </row>
    <row r="35" spans="1:17" s="11" customFormat="1" ht="0.75" customHeight="1" hidden="1">
      <c r="A35" s="266"/>
      <c r="B35" s="261"/>
      <c r="C35" s="261"/>
      <c r="D35" s="261"/>
      <c r="E35" s="261"/>
      <c r="F35" s="261"/>
      <c r="G35" s="262"/>
      <c r="H35" s="262"/>
      <c r="I35" s="262"/>
      <c r="J35" s="262"/>
      <c r="K35" s="262"/>
      <c r="L35" s="262"/>
      <c r="M35" s="262"/>
      <c r="N35" s="262"/>
      <c r="O35" s="262"/>
      <c r="P35" s="262"/>
      <c r="Q35" s="262"/>
    </row>
    <row r="36" spans="1:17" s="11" customFormat="1" ht="14.25" customHeight="1" hidden="1">
      <c r="A36" s="266"/>
      <c r="B36" s="261"/>
      <c r="C36" s="261"/>
      <c r="D36" s="261"/>
      <c r="E36" s="261"/>
      <c r="F36" s="261"/>
      <c r="G36" s="262"/>
      <c r="H36" s="262"/>
      <c r="I36" s="262"/>
      <c r="J36" s="262"/>
      <c r="K36" s="262"/>
      <c r="L36" s="262"/>
      <c r="M36" s="262"/>
      <c r="N36" s="262"/>
      <c r="O36" s="262"/>
      <c r="P36" s="262"/>
      <c r="Q36" s="262"/>
    </row>
    <row r="37" spans="1:17" s="11" customFormat="1" ht="16.5" customHeight="1" hidden="1">
      <c r="A37" s="266"/>
      <c r="B37" s="261"/>
      <c r="C37" s="261"/>
      <c r="D37" s="261"/>
      <c r="E37" s="261"/>
      <c r="F37" s="261"/>
      <c r="G37" s="262"/>
      <c r="H37" s="262"/>
      <c r="I37" s="262"/>
      <c r="J37" s="262"/>
      <c r="K37" s="262"/>
      <c r="L37" s="262"/>
      <c r="M37" s="262"/>
      <c r="N37" s="262"/>
      <c r="O37" s="262"/>
      <c r="P37" s="262"/>
      <c r="Q37" s="262"/>
    </row>
    <row r="38" spans="1:17" s="11" customFormat="1" ht="16.5" customHeight="1" hidden="1">
      <c r="A38" s="266"/>
      <c r="B38" s="261"/>
      <c r="C38" s="261"/>
      <c r="D38" s="261"/>
      <c r="E38" s="261"/>
      <c r="F38" s="261"/>
      <c r="G38" s="262"/>
      <c r="H38" s="262"/>
      <c r="I38" s="262"/>
      <c r="J38" s="262"/>
      <c r="K38" s="262"/>
      <c r="L38" s="262"/>
      <c r="M38" s="262"/>
      <c r="N38" s="262"/>
      <c r="O38" s="262"/>
      <c r="P38" s="262"/>
      <c r="Q38" s="262"/>
    </row>
    <row r="39" spans="1:17" s="11" customFormat="1" ht="45.75" customHeight="1" hidden="1">
      <c r="A39" s="266"/>
      <c r="B39" s="261"/>
      <c r="C39" s="261"/>
      <c r="D39" s="261"/>
      <c r="E39" s="261"/>
      <c r="F39" s="261"/>
      <c r="G39" s="262"/>
      <c r="H39" s="262"/>
      <c r="I39" s="262"/>
      <c r="J39" s="262"/>
      <c r="K39" s="262"/>
      <c r="L39" s="262"/>
      <c r="M39" s="262"/>
      <c r="N39" s="262"/>
      <c r="O39" s="262"/>
      <c r="P39" s="262"/>
      <c r="Q39" s="262"/>
    </row>
    <row r="40" spans="1:17" s="11" customFormat="1" ht="0.75" customHeight="1" hidden="1">
      <c r="A40" s="266"/>
      <c r="B40" s="261"/>
      <c r="C40" s="261"/>
      <c r="D40" s="261"/>
      <c r="E40" s="261"/>
      <c r="F40" s="261"/>
      <c r="G40" s="262"/>
      <c r="H40" s="262"/>
      <c r="I40" s="262"/>
      <c r="J40" s="262"/>
      <c r="K40" s="262"/>
      <c r="L40" s="262"/>
      <c r="M40" s="262"/>
      <c r="N40" s="262"/>
      <c r="O40" s="262"/>
      <c r="P40" s="262"/>
      <c r="Q40" s="262"/>
    </row>
    <row r="41" spans="1:17" s="11" customFormat="1" ht="46.5" customHeight="1" hidden="1">
      <c r="A41" s="266"/>
      <c r="B41" s="261"/>
      <c r="C41" s="261"/>
      <c r="D41" s="261"/>
      <c r="E41" s="261"/>
      <c r="F41" s="261"/>
      <c r="G41" s="262"/>
      <c r="H41" s="262"/>
      <c r="I41" s="262"/>
      <c r="J41" s="262"/>
      <c r="K41" s="262"/>
      <c r="L41" s="262"/>
      <c r="M41" s="262"/>
      <c r="N41" s="262"/>
      <c r="O41" s="262"/>
      <c r="P41" s="262"/>
      <c r="Q41" s="262"/>
    </row>
    <row r="42" spans="1:17" s="11" customFormat="1" ht="30" customHeight="1" hidden="1">
      <c r="A42" s="266"/>
      <c r="B42" s="261"/>
      <c r="C42" s="261"/>
      <c r="D42" s="261"/>
      <c r="E42" s="261"/>
      <c r="F42" s="261"/>
      <c r="G42" s="262"/>
      <c r="H42" s="262"/>
      <c r="I42" s="262"/>
      <c r="J42" s="262"/>
      <c r="K42" s="262"/>
      <c r="L42" s="262"/>
      <c r="M42" s="262"/>
      <c r="N42" s="262"/>
      <c r="O42" s="262"/>
      <c r="P42" s="262"/>
      <c r="Q42" s="262"/>
    </row>
    <row r="43" spans="1:17" s="11" customFormat="1" ht="13.5" customHeight="1" hidden="1">
      <c r="A43" s="266"/>
      <c r="B43" s="261"/>
      <c r="C43" s="261"/>
      <c r="D43" s="261"/>
      <c r="E43" s="261"/>
      <c r="F43" s="261"/>
      <c r="G43" s="262"/>
      <c r="H43" s="262"/>
      <c r="I43" s="262"/>
      <c r="J43" s="262"/>
      <c r="K43" s="262"/>
      <c r="L43" s="262"/>
      <c r="M43" s="262"/>
      <c r="N43" s="262"/>
      <c r="O43" s="262"/>
      <c r="P43" s="262"/>
      <c r="Q43" s="262"/>
    </row>
    <row r="44" spans="1:17" s="11" customFormat="1" ht="27.75" customHeight="1" hidden="1">
      <c r="A44" s="266"/>
      <c r="B44" s="261"/>
      <c r="C44" s="261"/>
      <c r="D44" s="261"/>
      <c r="E44" s="261"/>
      <c r="F44" s="261"/>
      <c r="G44" s="183"/>
      <c r="H44" s="183"/>
      <c r="I44" s="183"/>
      <c r="J44" s="183"/>
      <c r="K44" s="183"/>
      <c r="L44" s="183"/>
      <c r="M44" s="183"/>
      <c r="N44" s="183"/>
      <c r="O44" s="183"/>
      <c r="P44" s="183"/>
      <c r="Q44" s="183"/>
    </row>
    <row r="45" spans="1:17" s="11" customFormat="1" ht="15.75" customHeight="1" hidden="1">
      <c r="A45" s="266"/>
      <c r="B45" s="261"/>
      <c r="C45" s="261"/>
      <c r="D45" s="261"/>
      <c r="E45" s="261"/>
      <c r="F45" s="261"/>
      <c r="G45" s="183"/>
      <c r="H45" s="183"/>
      <c r="I45" s="183"/>
      <c r="J45" s="183"/>
      <c r="K45" s="183"/>
      <c r="L45" s="183"/>
      <c r="M45" s="183"/>
      <c r="N45" s="183"/>
      <c r="O45" s="183"/>
      <c r="P45" s="183"/>
      <c r="Q45" s="183"/>
    </row>
    <row r="46" spans="1:17" s="11" customFormat="1" ht="29.25" customHeight="1" hidden="1">
      <c r="A46" s="266"/>
      <c r="B46" s="261"/>
      <c r="C46" s="261"/>
      <c r="D46" s="261"/>
      <c r="E46" s="261"/>
      <c r="F46" s="261"/>
      <c r="G46" s="183"/>
      <c r="H46" s="183"/>
      <c r="I46" s="183"/>
      <c r="J46" s="183"/>
      <c r="K46" s="183"/>
      <c r="L46" s="183"/>
      <c r="M46" s="183"/>
      <c r="N46" s="183"/>
      <c r="O46" s="183"/>
      <c r="P46" s="183"/>
      <c r="Q46" s="183"/>
    </row>
    <row r="47" spans="1:17" s="11" customFormat="1" ht="18" customHeight="1" hidden="1">
      <c r="A47" s="266"/>
      <c r="B47" s="261"/>
      <c r="C47" s="261"/>
      <c r="D47" s="261"/>
      <c r="E47" s="261"/>
      <c r="F47" s="261"/>
      <c r="G47" s="183"/>
      <c r="H47" s="183"/>
      <c r="I47" s="183"/>
      <c r="J47" s="183"/>
      <c r="K47" s="183"/>
      <c r="L47" s="183"/>
      <c r="M47" s="183"/>
      <c r="N47" s="183"/>
      <c r="O47" s="183"/>
      <c r="P47" s="183"/>
      <c r="Q47" s="183"/>
    </row>
    <row r="48" spans="1:17" s="11" customFormat="1" ht="18" customHeight="1" hidden="1">
      <c r="A48" s="90"/>
      <c r="B48" s="89"/>
      <c r="C48" s="89"/>
      <c r="D48" s="89"/>
      <c r="E48" s="89"/>
      <c r="F48" s="89"/>
      <c r="G48" s="183"/>
      <c r="H48" s="183"/>
      <c r="I48" s="183"/>
      <c r="J48" s="183"/>
      <c r="K48" s="183"/>
      <c r="L48" s="183"/>
      <c r="M48" s="183"/>
      <c r="N48" s="183"/>
      <c r="O48" s="183"/>
      <c r="P48" s="183"/>
      <c r="Q48" s="183"/>
    </row>
    <row r="49" spans="1:17" ht="15.75" customHeight="1" hidden="1">
      <c r="A49" s="267" t="s">
        <v>22</v>
      </c>
      <c r="B49" s="268" t="s">
        <v>23</v>
      </c>
      <c r="C49" s="268"/>
      <c r="D49" s="268"/>
      <c r="E49" s="268"/>
      <c r="F49" s="268"/>
      <c r="G49" s="270" t="s">
        <v>24</v>
      </c>
      <c r="H49" s="270"/>
      <c r="I49" s="270"/>
      <c r="J49" s="270"/>
      <c r="K49" s="270"/>
      <c r="L49" s="270"/>
      <c r="M49" s="270"/>
      <c r="N49" s="270"/>
      <c r="O49" s="270"/>
      <c r="P49" s="270"/>
      <c r="Q49" s="270"/>
    </row>
    <row r="50" spans="1:17" ht="1.5" customHeight="1" hidden="1">
      <c r="A50" s="267"/>
      <c r="B50" s="268"/>
      <c r="C50" s="268"/>
      <c r="D50" s="268"/>
      <c r="E50" s="268"/>
      <c r="F50" s="268"/>
      <c r="G50" s="270"/>
      <c r="H50" s="270"/>
      <c r="I50" s="270"/>
      <c r="J50" s="270"/>
      <c r="K50" s="270"/>
      <c r="L50" s="270"/>
      <c r="M50" s="270"/>
      <c r="N50" s="270"/>
      <c r="O50" s="270"/>
      <c r="P50" s="270"/>
      <c r="Q50" s="270"/>
    </row>
    <row r="51" spans="1:17" s="11" customFormat="1" ht="83.25" customHeight="1">
      <c r="A51" s="267"/>
      <c r="B51" s="268"/>
      <c r="C51" s="268"/>
      <c r="D51" s="268"/>
      <c r="E51" s="268"/>
      <c r="F51" s="268"/>
      <c r="G51" s="270"/>
      <c r="H51" s="270"/>
      <c r="I51" s="270"/>
      <c r="J51" s="270"/>
      <c r="K51" s="270"/>
      <c r="L51" s="270"/>
      <c r="M51" s="270"/>
      <c r="N51" s="270"/>
      <c r="O51" s="270"/>
      <c r="P51" s="270"/>
      <c r="Q51" s="270"/>
    </row>
    <row r="53" spans="1:11" s="24" customFormat="1" ht="14.25" customHeight="1">
      <c r="A53" s="22" t="s">
        <v>25</v>
      </c>
      <c r="B53" s="23" t="s">
        <v>26</v>
      </c>
      <c r="C53" s="23"/>
      <c r="D53" s="23"/>
      <c r="E53" s="23"/>
      <c r="F53" s="23"/>
      <c r="G53" s="23"/>
      <c r="H53" s="23"/>
      <c r="I53" s="23"/>
      <c r="J53" s="23"/>
      <c r="K53" s="23"/>
    </row>
    <row r="54" spans="2:11" ht="15.75" customHeight="1">
      <c r="B54" s="25"/>
      <c r="C54" s="25"/>
      <c r="D54" s="25"/>
      <c r="E54" s="25"/>
      <c r="F54" s="25"/>
      <c r="G54" s="25"/>
      <c r="H54" s="25"/>
      <c r="I54" s="25"/>
      <c r="J54" s="25"/>
      <c r="K54" s="25"/>
    </row>
    <row r="55" spans="1:19" ht="13.5" customHeight="1">
      <c r="A55" s="255" t="s">
        <v>27</v>
      </c>
      <c r="B55" s="256"/>
      <c r="C55" s="26" t="s">
        <v>28</v>
      </c>
      <c r="D55" s="255" t="s">
        <v>29</v>
      </c>
      <c r="E55" s="256"/>
      <c r="F55" s="269" t="s">
        <v>30</v>
      </c>
      <c r="G55" s="269"/>
      <c r="H55" s="269"/>
      <c r="I55" s="269"/>
      <c r="J55" s="269"/>
      <c r="K55" s="269"/>
      <c r="L55" s="269"/>
      <c r="M55" s="269"/>
      <c r="N55" s="269"/>
      <c r="O55" s="269"/>
      <c r="P55" s="269"/>
      <c r="Q55" s="269"/>
      <c r="R55" s="27"/>
      <c r="S55" s="28"/>
    </row>
    <row r="56" spans="1:18" ht="17.25" customHeight="1">
      <c r="A56" s="241"/>
      <c r="B56" s="242"/>
      <c r="C56" s="29"/>
      <c r="D56" s="257"/>
      <c r="E56" s="258"/>
      <c r="F56" s="264"/>
      <c r="G56" s="264"/>
      <c r="H56" s="264"/>
      <c r="I56" s="264"/>
      <c r="J56" s="264"/>
      <c r="K56" s="264"/>
      <c r="L56" s="264"/>
      <c r="M56" s="264"/>
      <c r="N56" s="264"/>
      <c r="O56" s="264"/>
      <c r="P56" s="264"/>
      <c r="Q56" s="264"/>
      <c r="R56" s="30"/>
    </row>
    <row r="57" ht="12" customHeight="1"/>
    <row r="58" spans="1:8" s="24" customFormat="1" ht="29.25" customHeight="1">
      <c r="A58" s="22" t="s">
        <v>31</v>
      </c>
      <c r="B58" s="23" t="s">
        <v>32</v>
      </c>
      <c r="C58" s="23"/>
      <c r="D58" s="23"/>
      <c r="E58" s="23"/>
      <c r="F58" s="23"/>
      <c r="G58" s="23"/>
      <c r="H58" s="23"/>
    </row>
    <row r="59" spans="16:17" ht="18" customHeight="1">
      <c r="P59" s="265" t="s">
        <v>33</v>
      </c>
      <c r="Q59" s="265"/>
    </row>
    <row r="60" spans="1:18" s="11" customFormat="1" ht="12.75" customHeight="1">
      <c r="A60" s="243" t="s">
        <v>27</v>
      </c>
      <c r="B60" s="232" t="s">
        <v>28</v>
      </c>
      <c r="C60" s="232" t="s">
        <v>29</v>
      </c>
      <c r="D60" s="207" t="s">
        <v>122</v>
      </c>
      <c r="E60" s="259"/>
      <c r="F60" s="259"/>
      <c r="G60" s="259"/>
      <c r="H60" s="208"/>
      <c r="I60" s="207" t="s">
        <v>34</v>
      </c>
      <c r="J60" s="208"/>
      <c r="K60" s="211" t="s">
        <v>35</v>
      </c>
      <c r="L60" s="211"/>
      <c r="M60" s="211"/>
      <c r="N60" s="211"/>
      <c r="O60" s="211"/>
      <c r="P60" s="212" t="s">
        <v>36</v>
      </c>
      <c r="Q60" s="212"/>
      <c r="R60" s="33"/>
    </row>
    <row r="61" spans="1:18" s="11" customFormat="1" ht="27" customHeight="1">
      <c r="A61" s="212"/>
      <c r="B61" s="233"/>
      <c r="C61" s="233"/>
      <c r="D61" s="209"/>
      <c r="E61" s="260"/>
      <c r="F61" s="260"/>
      <c r="G61" s="260"/>
      <c r="H61" s="210"/>
      <c r="I61" s="209"/>
      <c r="J61" s="210"/>
      <c r="K61" s="211"/>
      <c r="L61" s="211"/>
      <c r="M61" s="211"/>
      <c r="N61" s="211"/>
      <c r="O61" s="211"/>
      <c r="P61" s="212"/>
      <c r="Q61" s="212"/>
      <c r="R61" s="33"/>
    </row>
    <row r="62" spans="1:18" ht="11.25" customHeight="1">
      <c r="A62" s="34">
        <v>1</v>
      </c>
      <c r="B62" s="34">
        <v>2</v>
      </c>
      <c r="C62" s="34">
        <v>3</v>
      </c>
      <c r="D62" s="158">
        <v>4</v>
      </c>
      <c r="E62" s="174"/>
      <c r="F62" s="174"/>
      <c r="G62" s="174"/>
      <c r="H62" s="164"/>
      <c r="I62" s="158">
        <v>5</v>
      </c>
      <c r="J62" s="164"/>
      <c r="K62" s="182">
        <v>6</v>
      </c>
      <c r="L62" s="182"/>
      <c r="M62" s="182"/>
      <c r="N62" s="182"/>
      <c r="O62" s="182"/>
      <c r="P62" s="182">
        <v>7</v>
      </c>
      <c r="Q62" s="182"/>
      <c r="R62" s="36"/>
    </row>
    <row r="63" spans="1:18" ht="54.75" customHeight="1">
      <c r="A63" s="32">
        <v>1</v>
      </c>
      <c r="B63" s="37" t="s">
        <v>162</v>
      </c>
      <c r="C63" s="31" t="s">
        <v>16</v>
      </c>
      <c r="D63" s="178" t="s">
        <v>128</v>
      </c>
      <c r="E63" s="179"/>
      <c r="F63" s="179"/>
      <c r="G63" s="179"/>
      <c r="H63" s="180"/>
      <c r="I63" s="184">
        <f>I82</f>
        <v>213979.61500000005</v>
      </c>
      <c r="J63" s="186"/>
      <c r="K63" s="184">
        <f>K65+K66+K73+K75+K76+K74</f>
        <v>2445.35</v>
      </c>
      <c r="L63" s="185"/>
      <c r="M63" s="185"/>
      <c r="N63" s="185"/>
      <c r="O63" s="186"/>
      <c r="P63" s="184">
        <f>I63+K63</f>
        <v>216424.96500000005</v>
      </c>
      <c r="Q63" s="186"/>
      <c r="R63" s="36"/>
    </row>
    <row r="64" spans="1:18" ht="54.75" customHeight="1" hidden="1">
      <c r="A64" s="32">
        <v>2</v>
      </c>
      <c r="B64" s="37" t="s">
        <v>37</v>
      </c>
      <c r="C64" s="31" t="s">
        <v>16</v>
      </c>
      <c r="D64" s="127" t="s">
        <v>153</v>
      </c>
      <c r="E64" s="128"/>
      <c r="F64" s="128"/>
      <c r="G64" s="128"/>
      <c r="H64" s="129"/>
      <c r="I64" s="130">
        <v>44.4</v>
      </c>
      <c r="J64" s="131"/>
      <c r="K64" s="130">
        <v>325.8</v>
      </c>
      <c r="L64" s="132"/>
      <c r="M64" s="132"/>
      <c r="N64" s="132"/>
      <c r="O64" s="131"/>
      <c r="P64" s="130">
        <f>I64+K64</f>
        <v>370.2</v>
      </c>
      <c r="Q64" s="131"/>
      <c r="R64" s="36"/>
    </row>
    <row r="65" spans="1:18" ht="24.75" customHeight="1">
      <c r="A65" s="32"/>
      <c r="B65" s="37"/>
      <c r="C65" s="31"/>
      <c r="D65" s="127" t="s">
        <v>167</v>
      </c>
      <c r="E65" s="128"/>
      <c r="F65" s="128"/>
      <c r="G65" s="128"/>
      <c r="H65" s="129"/>
      <c r="I65" s="130">
        <f>139374.7+30663.1-6627-1458.3+990</f>
        <v>162942.50000000003</v>
      </c>
      <c r="J65" s="131"/>
      <c r="K65" s="130">
        <v>182.2</v>
      </c>
      <c r="L65" s="132"/>
      <c r="M65" s="132"/>
      <c r="N65" s="132"/>
      <c r="O65" s="131"/>
      <c r="P65" s="130">
        <f>I65+K65</f>
        <v>163124.70000000004</v>
      </c>
      <c r="Q65" s="131"/>
      <c r="R65" s="36"/>
    </row>
    <row r="66" spans="1:18" ht="24" customHeight="1" hidden="1">
      <c r="A66" s="32"/>
      <c r="B66" s="37"/>
      <c r="C66" s="31"/>
      <c r="D66" s="127"/>
      <c r="E66" s="128"/>
      <c r="F66" s="128"/>
      <c r="G66" s="128"/>
      <c r="H66" s="129"/>
      <c r="I66" s="130"/>
      <c r="J66" s="131"/>
      <c r="K66" s="130"/>
      <c r="L66" s="132"/>
      <c r="M66" s="132"/>
      <c r="N66" s="132"/>
      <c r="O66" s="131"/>
      <c r="P66" s="130"/>
      <c r="Q66" s="131"/>
      <c r="R66" s="36"/>
    </row>
    <row r="67" spans="1:18" ht="24.75" customHeight="1" hidden="1">
      <c r="A67" s="32"/>
      <c r="B67" s="37"/>
      <c r="C67" s="31"/>
      <c r="D67" s="127"/>
      <c r="E67" s="128"/>
      <c r="F67" s="128"/>
      <c r="G67" s="128"/>
      <c r="H67" s="129"/>
      <c r="I67" s="130">
        <v>0</v>
      </c>
      <c r="J67" s="131"/>
      <c r="K67" s="130">
        <v>0</v>
      </c>
      <c r="L67" s="132"/>
      <c r="M67" s="132"/>
      <c r="N67" s="132"/>
      <c r="O67" s="131"/>
      <c r="P67" s="130">
        <f>I67</f>
        <v>0</v>
      </c>
      <c r="Q67" s="131"/>
      <c r="R67" s="36"/>
    </row>
    <row r="68" spans="1:18" ht="34.5" customHeight="1" hidden="1">
      <c r="A68" s="32"/>
      <c r="B68" s="37"/>
      <c r="C68" s="31"/>
      <c r="D68" s="136"/>
      <c r="E68" s="137"/>
      <c r="F68" s="137"/>
      <c r="G68" s="137"/>
      <c r="H68" s="138"/>
      <c r="I68" s="130"/>
      <c r="J68" s="131"/>
      <c r="K68" s="130"/>
      <c r="L68" s="132"/>
      <c r="M68" s="132"/>
      <c r="N68" s="132"/>
      <c r="O68" s="131"/>
      <c r="P68" s="130"/>
      <c r="Q68" s="131"/>
      <c r="R68" s="36"/>
    </row>
    <row r="69" spans="1:18" ht="17.25" customHeight="1" hidden="1">
      <c r="A69" s="32"/>
      <c r="B69" s="37"/>
      <c r="C69" s="31"/>
      <c r="D69" s="133"/>
      <c r="E69" s="134"/>
      <c r="F69" s="134"/>
      <c r="G69" s="134"/>
      <c r="H69" s="135"/>
      <c r="I69" s="130"/>
      <c r="J69" s="131"/>
      <c r="K69" s="130"/>
      <c r="L69" s="132"/>
      <c r="M69" s="132"/>
      <c r="N69" s="132"/>
      <c r="O69" s="131"/>
      <c r="P69" s="130"/>
      <c r="Q69" s="131"/>
      <c r="R69" s="36"/>
    </row>
    <row r="70" spans="1:18" ht="21.75" customHeight="1" hidden="1">
      <c r="A70" s="32"/>
      <c r="B70" s="37"/>
      <c r="C70" s="31"/>
      <c r="D70" s="133"/>
      <c r="E70" s="134"/>
      <c r="F70" s="134"/>
      <c r="G70" s="134"/>
      <c r="H70" s="135"/>
      <c r="I70" s="130"/>
      <c r="J70" s="131"/>
      <c r="K70" s="130"/>
      <c r="L70" s="132"/>
      <c r="M70" s="132"/>
      <c r="N70" s="132"/>
      <c r="O70" s="131"/>
      <c r="P70" s="130"/>
      <c r="Q70" s="131"/>
      <c r="R70" s="36"/>
    </row>
    <row r="71" spans="1:18" ht="21.75" customHeight="1" hidden="1">
      <c r="A71" s="32"/>
      <c r="B71" s="37"/>
      <c r="C71" s="31"/>
      <c r="D71" s="133"/>
      <c r="E71" s="134"/>
      <c r="F71" s="134"/>
      <c r="G71" s="134"/>
      <c r="H71" s="135"/>
      <c r="I71" s="130"/>
      <c r="J71" s="131"/>
      <c r="K71" s="130"/>
      <c r="L71" s="132"/>
      <c r="M71" s="132"/>
      <c r="N71" s="132"/>
      <c r="O71" s="131"/>
      <c r="P71" s="130"/>
      <c r="Q71" s="131"/>
      <c r="R71" s="36"/>
    </row>
    <row r="72" spans="1:18" ht="21.75" customHeight="1" hidden="1">
      <c r="A72" s="32"/>
      <c r="B72" s="37"/>
      <c r="C72" s="31"/>
      <c r="D72" s="133"/>
      <c r="E72" s="134"/>
      <c r="F72" s="134"/>
      <c r="G72" s="134"/>
      <c r="H72" s="135"/>
      <c r="I72" s="130"/>
      <c r="J72" s="131"/>
      <c r="K72" s="130"/>
      <c r="L72" s="132"/>
      <c r="M72" s="132"/>
      <c r="N72" s="132"/>
      <c r="O72" s="131"/>
      <c r="P72" s="130"/>
      <c r="Q72" s="131"/>
      <c r="R72" s="36"/>
    </row>
    <row r="73" spans="1:18" ht="21.75" customHeight="1">
      <c r="A73" s="32"/>
      <c r="B73" s="37"/>
      <c r="C73" s="31"/>
      <c r="D73" s="127" t="s">
        <v>170</v>
      </c>
      <c r="E73" s="128"/>
      <c r="F73" s="128"/>
      <c r="G73" s="128"/>
      <c r="H73" s="129"/>
      <c r="I73" s="130">
        <v>1356.6</v>
      </c>
      <c r="J73" s="131"/>
      <c r="K73" s="130">
        <v>0</v>
      </c>
      <c r="L73" s="132"/>
      <c r="M73" s="132"/>
      <c r="N73" s="132"/>
      <c r="O73" s="131"/>
      <c r="P73" s="130">
        <f>I73+K73</f>
        <v>1356.6</v>
      </c>
      <c r="Q73" s="131"/>
      <c r="R73" s="36"/>
    </row>
    <row r="74" spans="1:18" ht="21.75" customHeight="1">
      <c r="A74" s="32"/>
      <c r="B74" s="37"/>
      <c r="C74" s="31"/>
      <c r="D74" s="127" t="s">
        <v>214</v>
      </c>
      <c r="E74" s="128"/>
      <c r="F74" s="128"/>
      <c r="G74" s="128"/>
      <c r="H74" s="129"/>
      <c r="I74" s="130">
        <f>25698.4+14.415+100+150.1</f>
        <v>25962.915</v>
      </c>
      <c r="J74" s="131"/>
      <c r="K74" s="130">
        <v>56.5</v>
      </c>
      <c r="L74" s="132"/>
      <c r="M74" s="132"/>
      <c r="N74" s="132"/>
      <c r="O74" s="131"/>
      <c r="P74" s="130">
        <f>I74+K74</f>
        <v>26019.415</v>
      </c>
      <c r="Q74" s="131"/>
      <c r="R74" s="36"/>
    </row>
    <row r="75" spans="1:18" ht="21.75" customHeight="1">
      <c r="A75" s="32"/>
      <c r="B75" s="37"/>
      <c r="C75" s="31"/>
      <c r="D75" s="127" t="s">
        <v>172</v>
      </c>
      <c r="E75" s="128"/>
      <c r="F75" s="128"/>
      <c r="G75" s="128"/>
      <c r="H75" s="129"/>
      <c r="I75" s="130">
        <v>0</v>
      </c>
      <c r="J75" s="131"/>
      <c r="K75" s="130">
        <f>699.45-150.1+50</f>
        <v>599.35</v>
      </c>
      <c r="L75" s="132"/>
      <c r="M75" s="132"/>
      <c r="N75" s="132"/>
      <c r="O75" s="131"/>
      <c r="P75" s="130">
        <f>K75</f>
        <v>599.35</v>
      </c>
      <c r="Q75" s="131"/>
      <c r="R75" s="36"/>
    </row>
    <row r="76" spans="1:18" ht="33.75" customHeight="1">
      <c r="A76" s="32"/>
      <c r="B76" s="37"/>
      <c r="C76" s="31"/>
      <c r="D76" s="178" t="s">
        <v>173</v>
      </c>
      <c r="E76" s="179"/>
      <c r="F76" s="179"/>
      <c r="G76" s="179"/>
      <c r="H76" s="180"/>
      <c r="I76" s="130">
        <f>I77</f>
        <v>23717.600000000006</v>
      </c>
      <c r="J76" s="131"/>
      <c r="K76" s="130">
        <f>K77</f>
        <v>1607.3</v>
      </c>
      <c r="L76" s="132"/>
      <c r="M76" s="132"/>
      <c r="N76" s="132"/>
      <c r="O76" s="131"/>
      <c r="P76" s="130">
        <f>P77</f>
        <v>25324.900000000005</v>
      </c>
      <c r="Q76" s="131"/>
      <c r="R76" s="36"/>
    </row>
    <row r="77" spans="1:18" ht="34.5" customHeight="1">
      <c r="A77" s="32"/>
      <c r="B77" s="37"/>
      <c r="C77" s="31"/>
      <c r="D77" s="136" t="s">
        <v>168</v>
      </c>
      <c r="E77" s="137"/>
      <c r="F77" s="137"/>
      <c r="G77" s="137"/>
      <c r="H77" s="138"/>
      <c r="I77" s="130">
        <f>I78+I79+I80+I81</f>
        <v>23717.600000000006</v>
      </c>
      <c r="J77" s="131"/>
      <c r="K77" s="130">
        <v>1607.3</v>
      </c>
      <c r="L77" s="132"/>
      <c r="M77" s="132"/>
      <c r="N77" s="132"/>
      <c r="O77" s="131"/>
      <c r="P77" s="130">
        <f aca="true" t="shared" si="0" ref="P77:P82">I77+K77</f>
        <v>25324.900000000005</v>
      </c>
      <c r="Q77" s="131"/>
      <c r="R77" s="36"/>
    </row>
    <row r="78" spans="1:18" ht="17.25" customHeight="1">
      <c r="A78" s="32"/>
      <c r="B78" s="37"/>
      <c r="C78" s="31"/>
      <c r="D78" s="133" t="s">
        <v>130</v>
      </c>
      <c r="E78" s="134"/>
      <c r="F78" s="134"/>
      <c r="G78" s="134"/>
      <c r="H78" s="135"/>
      <c r="I78" s="130">
        <f>7973+6974.2</f>
        <v>14947.2</v>
      </c>
      <c r="J78" s="131"/>
      <c r="K78" s="130">
        <v>882.4</v>
      </c>
      <c r="L78" s="132"/>
      <c r="M78" s="132"/>
      <c r="N78" s="132"/>
      <c r="O78" s="131"/>
      <c r="P78" s="130">
        <f t="shared" si="0"/>
        <v>15829.6</v>
      </c>
      <c r="Q78" s="131"/>
      <c r="R78" s="36"/>
    </row>
    <row r="79" spans="1:18" ht="21.75" customHeight="1">
      <c r="A79" s="32"/>
      <c r="B79" s="37"/>
      <c r="C79" s="31"/>
      <c r="D79" s="133" t="s">
        <v>131</v>
      </c>
      <c r="E79" s="134"/>
      <c r="F79" s="134"/>
      <c r="G79" s="134"/>
      <c r="H79" s="135"/>
      <c r="I79" s="130">
        <f>1124.4+559.5</f>
        <v>1683.9</v>
      </c>
      <c r="J79" s="131"/>
      <c r="K79" s="130">
        <v>320.3</v>
      </c>
      <c r="L79" s="132"/>
      <c r="M79" s="132"/>
      <c r="N79" s="132"/>
      <c r="O79" s="131"/>
      <c r="P79" s="130">
        <f t="shared" si="0"/>
        <v>2004.2</v>
      </c>
      <c r="Q79" s="131"/>
      <c r="R79" s="36"/>
    </row>
    <row r="80" spans="1:18" ht="21.75" customHeight="1">
      <c r="A80" s="32"/>
      <c r="B80" s="37"/>
      <c r="C80" s="31"/>
      <c r="D80" s="133" t="s">
        <v>132</v>
      </c>
      <c r="E80" s="134"/>
      <c r="F80" s="134"/>
      <c r="G80" s="134"/>
      <c r="H80" s="135"/>
      <c r="I80" s="130">
        <f>3583.9+2144.2</f>
        <v>5728.1</v>
      </c>
      <c r="J80" s="131"/>
      <c r="K80" s="130">
        <v>404.6</v>
      </c>
      <c r="L80" s="132"/>
      <c r="M80" s="132"/>
      <c r="N80" s="132"/>
      <c r="O80" s="131"/>
      <c r="P80" s="130">
        <f t="shared" si="0"/>
        <v>6132.700000000001</v>
      </c>
      <c r="Q80" s="131"/>
      <c r="R80" s="36"/>
    </row>
    <row r="81" spans="1:18" ht="21.75" customHeight="1">
      <c r="A81" s="32"/>
      <c r="B81" s="37"/>
      <c r="C81" s="31"/>
      <c r="D81" s="133" t="s">
        <v>169</v>
      </c>
      <c r="E81" s="134"/>
      <c r="F81" s="134"/>
      <c r="G81" s="134"/>
      <c r="H81" s="135"/>
      <c r="I81" s="130">
        <f>641.4+717</f>
        <v>1358.4</v>
      </c>
      <c r="J81" s="131"/>
      <c r="K81" s="130">
        <v>0</v>
      </c>
      <c r="L81" s="132"/>
      <c r="M81" s="132"/>
      <c r="N81" s="132"/>
      <c r="O81" s="131"/>
      <c r="P81" s="130">
        <f t="shared" si="0"/>
        <v>1358.4</v>
      </c>
      <c r="Q81" s="131"/>
      <c r="R81" s="36"/>
    </row>
    <row r="82" spans="1:17" ht="32.25" customHeight="1">
      <c r="A82" s="93"/>
      <c r="B82" s="94"/>
      <c r="C82" s="95"/>
      <c r="D82" s="152" t="s">
        <v>44</v>
      </c>
      <c r="E82" s="153"/>
      <c r="F82" s="153"/>
      <c r="G82" s="153"/>
      <c r="H82" s="154"/>
      <c r="I82" s="213">
        <f>I65+I73+I74+I76</f>
        <v>213979.61500000005</v>
      </c>
      <c r="J82" s="213"/>
      <c r="K82" s="155">
        <f>K65+K73+K74+K75+K76</f>
        <v>2445.35</v>
      </c>
      <c r="L82" s="156"/>
      <c r="M82" s="156"/>
      <c r="N82" s="156"/>
      <c r="O82" s="157"/>
      <c r="P82" s="155">
        <f t="shared" si="0"/>
        <v>216424.96500000005</v>
      </c>
      <c r="Q82" s="157"/>
    </row>
    <row r="83" spans="9:10" ht="32.25" customHeight="1">
      <c r="I83" s="91"/>
      <c r="J83" s="92"/>
    </row>
    <row r="84" spans="1:17" s="24" customFormat="1" ht="15.75" customHeight="1">
      <c r="A84" s="22" t="s">
        <v>38</v>
      </c>
      <c r="B84" s="234" t="s">
        <v>39</v>
      </c>
      <c r="C84" s="234"/>
      <c r="D84" s="234"/>
      <c r="E84" s="234"/>
      <c r="F84" s="234"/>
      <c r="G84" s="234"/>
      <c r="H84" s="234"/>
      <c r="I84" s="234"/>
      <c r="J84" s="234"/>
      <c r="K84" s="234"/>
      <c r="L84" s="234"/>
      <c r="M84" s="234"/>
      <c r="N84" s="234"/>
      <c r="O84" s="234"/>
      <c r="P84" s="234"/>
      <c r="Q84" s="234"/>
    </row>
    <row r="85" spans="11:17" ht="15.75" customHeight="1">
      <c r="K85" s="27"/>
      <c r="L85" s="27"/>
      <c r="Q85" s="38" t="s">
        <v>33</v>
      </c>
    </row>
    <row r="86" spans="1:17" s="11" customFormat="1" ht="15.75" customHeight="1">
      <c r="A86" s="212" t="s">
        <v>40</v>
      </c>
      <c r="B86" s="212"/>
      <c r="C86" s="212"/>
      <c r="D86" s="275" t="s">
        <v>28</v>
      </c>
      <c r="E86" s="276"/>
      <c r="F86" s="276"/>
      <c r="G86" s="276"/>
      <c r="H86" s="277"/>
      <c r="I86" s="207" t="s">
        <v>34</v>
      </c>
      <c r="J86" s="208"/>
      <c r="K86" s="211" t="s">
        <v>35</v>
      </c>
      <c r="L86" s="211"/>
      <c r="M86" s="211"/>
      <c r="N86" s="211"/>
      <c r="O86" s="211"/>
      <c r="P86" s="212" t="s">
        <v>36</v>
      </c>
      <c r="Q86" s="212"/>
    </row>
    <row r="87" spans="1:17" s="11" customFormat="1" ht="27" customHeight="1">
      <c r="A87" s="212"/>
      <c r="B87" s="212"/>
      <c r="C87" s="212"/>
      <c r="D87" s="278"/>
      <c r="E87" s="279"/>
      <c r="F87" s="279"/>
      <c r="G87" s="279"/>
      <c r="H87" s="280"/>
      <c r="I87" s="209"/>
      <c r="J87" s="210"/>
      <c r="K87" s="211"/>
      <c r="L87" s="211"/>
      <c r="M87" s="211"/>
      <c r="N87" s="211"/>
      <c r="O87" s="211"/>
      <c r="P87" s="212"/>
      <c r="Q87" s="212"/>
    </row>
    <row r="88" spans="1:17" ht="12.75" customHeight="1">
      <c r="A88" s="182">
        <v>1</v>
      </c>
      <c r="B88" s="182"/>
      <c r="C88" s="182"/>
      <c r="D88" s="158">
        <v>2</v>
      </c>
      <c r="E88" s="174"/>
      <c r="F88" s="174"/>
      <c r="G88" s="174"/>
      <c r="H88" s="164"/>
      <c r="I88" s="158">
        <v>3</v>
      </c>
      <c r="J88" s="164"/>
      <c r="K88" s="182">
        <v>4</v>
      </c>
      <c r="L88" s="182"/>
      <c r="M88" s="182"/>
      <c r="N88" s="182"/>
      <c r="O88" s="182"/>
      <c r="P88" s="182">
        <v>5</v>
      </c>
      <c r="Q88" s="182"/>
    </row>
    <row r="89" spans="1:17" s="11" customFormat="1" ht="27" customHeight="1">
      <c r="A89" s="214" t="s">
        <v>171</v>
      </c>
      <c r="B89" s="214"/>
      <c r="C89" s="214"/>
      <c r="D89" s="136" t="s">
        <v>162</v>
      </c>
      <c r="E89" s="137"/>
      <c r="F89" s="137"/>
      <c r="G89" s="137"/>
      <c r="H89" s="138"/>
      <c r="I89" s="130">
        <f>I82</f>
        <v>213979.61500000005</v>
      </c>
      <c r="J89" s="131"/>
      <c r="K89" s="130">
        <f>K82</f>
        <v>2445.35</v>
      </c>
      <c r="L89" s="132"/>
      <c r="M89" s="132"/>
      <c r="N89" s="132"/>
      <c r="O89" s="131"/>
      <c r="P89" s="130">
        <f>I89+K89</f>
        <v>216424.96500000005</v>
      </c>
      <c r="Q89" s="131"/>
    </row>
    <row r="90" spans="1:17" s="11" customFormat="1" ht="27" customHeight="1" hidden="1">
      <c r="A90" s="214" t="s">
        <v>41</v>
      </c>
      <c r="B90" s="214"/>
      <c r="C90" s="214"/>
      <c r="D90" s="136"/>
      <c r="E90" s="137"/>
      <c r="F90" s="137"/>
      <c r="G90" s="137"/>
      <c r="H90" s="138"/>
      <c r="I90" s="130"/>
      <c r="J90" s="131"/>
      <c r="K90" s="130"/>
      <c r="L90" s="132"/>
      <c r="M90" s="132"/>
      <c r="N90" s="132"/>
      <c r="O90" s="131"/>
      <c r="P90" s="130"/>
      <c r="Q90" s="131"/>
    </row>
    <row r="91" spans="1:17" s="11" customFormat="1" ht="27" customHeight="1" hidden="1">
      <c r="A91" s="214" t="s">
        <v>42</v>
      </c>
      <c r="B91" s="214"/>
      <c r="C91" s="214"/>
      <c r="D91" s="136"/>
      <c r="E91" s="137"/>
      <c r="F91" s="137"/>
      <c r="G91" s="137"/>
      <c r="H91" s="138"/>
      <c r="I91" s="130"/>
      <c r="J91" s="131"/>
      <c r="K91" s="130"/>
      <c r="L91" s="132"/>
      <c r="M91" s="132"/>
      <c r="N91" s="132"/>
      <c r="O91" s="131"/>
      <c r="P91" s="130"/>
      <c r="Q91" s="131"/>
    </row>
    <row r="92" spans="1:17" s="11" customFormat="1" ht="27" customHeight="1" hidden="1">
      <c r="A92" s="214" t="s">
        <v>43</v>
      </c>
      <c r="B92" s="214"/>
      <c r="C92" s="214"/>
      <c r="D92" s="136"/>
      <c r="E92" s="137"/>
      <c r="F92" s="137"/>
      <c r="G92" s="137"/>
      <c r="H92" s="138"/>
      <c r="I92" s="130"/>
      <c r="J92" s="131"/>
      <c r="K92" s="130"/>
      <c r="L92" s="132"/>
      <c r="M92" s="132"/>
      <c r="N92" s="132"/>
      <c r="O92" s="131"/>
      <c r="P92" s="130"/>
      <c r="Q92" s="131"/>
    </row>
    <row r="93" spans="1:17" s="11" customFormat="1" ht="19.5" customHeight="1">
      <c r="A93" s="215" t="s">
        <v>44</v>
      </c>
      <c r="B93" s="215"/>
      <c r="C93" s="215"/>
      <c r="D93" s="136"/>
      <c r="E93" s="137"/>
      <c r="F93" s="137"/>
      <c r="G93" s="137"/>
      <c r="H93" s="138"/>
      <c r="I93" s="130">
        <f>I89</f>
        <v>213979.61500000005</v>
      </c>
      <c r="J93" s="131"/>
      <c r="K93" s="130">
        <f>K89</f>
        <v>2445.35</v>
      </c>
      <c r="L93" s="132"/>
      <c r="M93" s="132"/>
      <c r="N93" s="132"/>
      <c r="O93" s="131"/>
      <c r="P93" s="130">
        <f>I93+K93</f>
        <v>216424.96500000005</v>
      </c>
      <c r="Q93" s="131"/>
    </row>
    <row r="95" spans="1:17" s="39" customFormat="1" ht="27.75" customHeight="1">
      <c r="A95" s="20" t="s">
        <v>45</v>
      </c>
      <c r="B95" s="244" t="s">
        <v>46</v>
      </c>
      <c r="C95" s="244"/>
      <c r="D95" s="244"/>
      <c r="E95" s="244"/>
      <c r="F95" s="244"/>
      <c r="G95" s="244"/>
      <c r="H95" s="244"/>
      <c r="I95" s="244"/>
      <c r="J95" s="244"/>
      <c r="K95" s="244"/>
      <c r="L95" s="244"/>
      <c r="M95" s="244"/>
      <c r="N95" s="244"/>
      <c r="O95" s="244"/>
      <c r="P95" s="244"/>
      <c r="Q95" s="244"/>
    </row>
    <row r="97" spans="1:17" s="11" customFormat="1" ht="33.75" customHeight="1">
      <c r="A97" s="40" t="s">
        <v>27</v>
      </c>
      <c r="B97" s="35" t="s">
        <v>28</v>
      </c>
      <c r="C97" s="136" t="s">
        <v>47</v>
      </c>
      <c r="D97" s="137"/>
      <c r="E97" s="138"/>
      <c r="F97" s="136" t="s">
        <v>48</v>
      </c>
      <c r="G97" s="138"/>
      <c r="H97" s="136" t="s">
        <v>49</v>
      </c>
      <c r="I97" s="137"/>
      <c r="J97" s="137"/>
      <c r="K97" s="138"/>
      <c r="L97" s="187" t="s">
        <v>50</v>
      </c>
      <c r="M97" s="159"/>
      <c r="N97" s="160"/>
      <c r="O97" s="187" t="s">
        <v>51</v>
      </c>
      <c r="P97" s="188"/>
      <c r="Q97" s="189"/>
    </row>
    <row r="98" spans="1:17" ht="13.5" customHeight="1">
      <c r="A98" s="41">
        <v>1</v>
      </c>
      <c r="B98" s="35">
        <v>2</v>
      </c>
      <c r="C98" s="158">
        <v>3</v>
      </c>
      <c r="D98" s="174"/>
      <c r="E98" s="164"/>
      <c r="F98" s="158">
        <v>4</v>
      </c>
      <c r="G98" s="164"/>
      <c r="H98" s="158">
        <v>5</v>
      </c>
      <c r="I98" s="159"/>
      <c r="J98" s="159"/>
      <c r="K98" s="160"/>
      <c r="L98" s="42"/>
      <c r="M98" s="43"/>
      <c r="N98" s="44"/>
      <c r="O98" s="245">
        <v>6</v>
      </c>
      <c r="P98" s="159"/>
      <c r="Q98" s="160"/>
    </row>
    <row r="99" spans="1:17" ht="31.5" customHeight="1">
      <c r="A99" s="45"/>
      <c r="B99" s="216" t="s">
        <v>162</v>
      </c>
      <c r="C99" s="175" t="s">
        <v>154</v>
      </c>
      <c r="D99" s="176"/>
      <c r="E99" s="176"/>
      <c r="F99" s="176"/>
      <c r="G99" s="176"/>
      <c r="H99" s="176"/>
      <c r="I99" s="176"/>
      <c r="J99" s="176"/>
      <c r="K99" s="176"/>
      <c r="L99" s="176"/>
      <c r="M99" s="176"/>
      <c r="N99" s="176"/>
      <c r="O99" s="176"/>
      <c r="P99" s="176"/>
      <c r="Q99" s="177"/>
    </row>
    <row r="100" spans="1:17" ht="15" customHeight="1">
      <c r="A100" s="46">
        <v>1</v>
      </c>
      <c r="B100" s="217"/>
      <c r="C100" s="178" t="s">
        <v>52</v>
      </c>
      <c r="D100" s="179"/>
      <c r="E100" s="179"/>
      <c r="F100" s="179"/>
      <c r="G100" s="179"/>
      <c r="H100" s="179"/>
      <c r="I100" s="179"/>
      <c r="J100" s="179"/>
      <c r="K100" s="180"/>
      <c r="L100" s="34"/>
      <c r="M100" s="34"/>
      <c r="N100" s="34"/>
      <c r="O100" s="47"/>
      <c r="P100" s="48"/>
      <c r="Q100" s="49"/>
    </row>
    <row r="101" spans="1:17" ht="21.75" customHeight="1">
      <c r="A101" s="45"/>
      <c r="B101" s="217"/>
      <c r="C101" s="143" t="s">
        <v>53</v>
      </c>
      <c r="D101" s="144"/>
      <c r="E101" s="126"/>
      <c r="F101" s="123" t="s">
        <v>54</v>
      </c>
      <c r="G101" s="123"/>
      <c r="H101" s="223" t="s">
        <v>55</v>
      </c>
      <c r="I101" s="224"/>
      <c r="J101" s="224"/>
      <c r="K101" s="225"/>
      <c r="L101" s="50">
        <v>3</v>
      </c>
      <c r="M101" s="50">
        <v>1</v>
      </c>
      <c r="N101" s="50">
        <f>L101+M101</f>
        <v>4</v>
      </c>
      <c r="O101" s="124">
        <v>3</v>
      </c>
      <c r="P101" s="219"/>
      <c r="Q101" s="220"/>
    </row>
    <row r="102" spans="1:17" ht="29.25" customHeight="1">
      <c r="A102" s="45"/>
      <c r="B102" s="217"/>
      <c r="C102" s="143" t="s">
        <v>56</v>
      </c>
      <c r="D102" s="144"/>
      <c r="E102" s="126"/>
      <c r="F102" s="123" t="s">
        <v>54</v>
      </c>
      <c r="G102" s="123"/>
      <c r="H102" s="226"/>
      <c r="I102" s="227"/>
      <c r="J102" s="227"/>
      <c r="K102" s="228"/>
      <c r="L102" s="50">
        <v>3784.75</v>
      </c>
      <c r="M102" s="50">
        <v>3</v>
      </c>
      <c r="N102" s="50">
        <f>L102+M102</f>
        <v>3787.75</v>
      </c>
      <c r="O102" s="124">
        <f>1309.5+973.5+732.25</f>
        <v>3015.25</v>
      </c>
      <c r="P102" s="122"/>
      <c r="Q102" s="125"/>
    </row>
    <row r="103" spans="1:17" ht="21.75" customHeight="1">
      <c r="A103" s="45"/>
      <c r="B103" s="217"/>
      <c r="C103" s="149" t="s">
        <v>57</v>
      </c>
      <c r="D103" s="150"/>
      <c r="E103" s="151"/>
      <c r="F103" s="221" t="s">
        <v>54</v>
      </c>
      <c r="G103" s="222"/>
      <c r="H103" s="149"/>
      <c r="I103" s="196"/>
      <c r="J103" s="196"/>
      <c r="K103" s="197"/>
      <c r="L103" s="51">
        <f>SUM(L104:L106)</f>
        <v>0</v>
      </c>
      <c r="M103" s="51"/>
      <c r="N103" s="51">
        <f aca="true" t="shared" si="1" ref="N103:N111">L103+M103</f>
        <v>0</v>
      </c>
      <c r="O103" s="235">
        <f>279+217.75+130.75</f>
        <v>627.5</v>
      </c>
      <c r="P103" s="236"/>
      <c r="Q103" s="237"/>
    </row>
    <row r="104" spans="1:17" ht="21.75" customHeight="1">
      <c r="A104" s="45"/>
      <c r="B104" s="217"/>
      <c r="C104" s="161" t="s">
        <v>58</v>
      </c>
      <c r="D104" s="162"/>
      <c r="E104" s="163"/>
      <c r="F104" s="117" t="s">
        <v>54</v>
      </c>
      <c r="G104" s="117"/>
      <c r="H104" s="198" t="s">
        <v>59</v>
      </c>
      <c r="I104" s="199"/>
      <c r="J104" s="199"/>
      <c r="K104" s="200"/>
      <c r="L104" s="51" t="str">
        <f>H104</f>
        <v>штатний розпис установ</v>
      </c>
      <c r="M104" s="51"/>
      <c r="N104" s="51" t="e">
        <f t="shared" si="1"/>
        <v>#VALUE!</v>
      </c>
      <c r="O104" s="193">
        <f>8.75+7.5+2.25</f>
        <v>18.5</v>
      </c>
      <c r="P104" s="194"/>
      <c r="Q104" s="195"/>
    </row>
    <row r="105" spans="1:17" ht="21.75" customHeight="1">
      <c r="A105" s="45"/>
      <c r="B105" s="217"/>
      <c r="C105" s="161" t="s">
        <v>60</v>
      </c>
      <c r="D105" s="162"/>
      <c r="E105" s="163"/>
      <c r="F105" s="117" t="s">
        <v>54</v>
      </c>
      <c r="G105" s="117"/>
      <c r="H105" s="201"/>
      <c r="I105" s="202"/>
      <c r="J105" s="202"/>
      <c r="K105" s="203"/>
      <c r="L105" s="51">
        <f>I105</f>
        <v>0</v>
      </c>
      <c r="M105" s="51"/>
      <c r="N105" s="51">
        <f t="shared" si="1"/>
        <v>0</v>
      </c>
      <c r="O105" s="193">
        <f>98.25+113+67.5</f>
        <v>278.75</v>
      </c>
      <c r="P105" s="194"/>
      <c r="Q105" s="195"/>
    </row>
    <row r="106" spans="1:17" ht="21.75" customHeight="1">
      <c r="A106" s="45"/>
      <c r="B106" s="217"/>
      <c r="C106" s="161" t="s">
        <v>61</v>
      </c>
      <c r="D106" s="162"/>
      <c r="E106" s="163"/>
      <c r="F106" s="117" t="s">
        <v>54</v>
      </c>
      <c r="G106" s="117"/>
      <c r="H106" s="204"/>
      <c r="I106" s="205"/>
      <c r="J106" s="205"/>
      <c r="K106" s="206"/>
      <c r="L106" s="50">
        <f>I106</f>
        <v>0</v>
      </c>
      <c r="M106" s="50"/>
      <c r="N106" s="50">
        <f t="shared" si="1"/>
        <v>0</v>
      </c>
      <c r="O106" s="193">
        <f>61+97.25+172</f>
        <v>330.25</v>
      </c>
      <c r="P106" s="194"/>
      <c r="Q106" s="195"/>
    </row>
    <row r="107" spans="1:17" ht="21.75" customHeight="1">
      <c r="A107" s="45"/>
      <c r="B107" s="217"/>
      <c r="C107" s="143" t="s">
        <v>62</v>
      </c>
      <c r="D107" s="144"/>
      <c r="E107" s="126"/>
      <c r="F107" s="123" t="s">
        <v>54</v>
      </c>
      <c r="G107" s="123"/>
      <c r="H107" s="165" t="s">
        <v>55</v>
      </c>
      <c r="I107" s="166"/>
      <c r="J107" s="166"/>
      <c r="K107" s="167"/>
      <c r="L107" s="50">
        <v>1406</v>
      </c>
      <c r="M107" s="50"/>
      <c r="N107" s="50">
        <f t="shared" si="1"/>
        <v>1406</v>
      </c>
      <c r="O107" s="193">
        <f>O108+O109</f>
        <v>1325</v>
      </c>
      <c r="P107" s="194"/>
      <c r="Q107" s="195"/>
    </row>
    <row r="108" spans="1:17" ht="21.75" customHeight="1">
      <c r="A108" s="45"/>
      <c r="B108" s="217"/>
      <c r="C108" s="149" t="s">
        <v>63</v>
      </c>
      <c r="D108" s="150"/>
      <c r="E108" s="151"/>
      <c r="F108" s="117" t="s">
        <v>54</v>
      </c>
      <c r="G108" s="117"/>
      <c r="H108" s="168"/>
      <c r="I108" s="169"/>
      <c r="J108" s="169"/>
      <c r="K108" s="170"/>
      <c r="L108" s="51">
        <v>1085</v>
      </c>
      <c r="M108" s="51"/>
      <c r="N108" s="51">
        <f t="shared" si="1"/>
        <v>1085</v>
      </c>
      <c r="O108" s="190">
        <f>500+305+214</f>
        <v>1019</v>
      </c>
      <c r="P108" s="191"/>
      <c r="Q108" s="192"/>
    </row>
    <row r="109" spans="1:17" ht="21.75" customHeight="1">
      <c r="A109" s="45"/>
      <c r="B109" s="217"/>
      <c r="C109" s="149" t="s">
        <v>64</v>
      </c>
      <c r="D109" s="150"/>
      <c r="E109" s="151"/>
      <c r="F109" s="117" t="s">
        <v>54</v>
      </c>
      <c r="G109" s="117"/>
      <c r="H109" s="168"/>
      <c r="I109" s="169"/>
      <c r="J109" s="169"/>
      <c r="K109" s="170"/>
      <c r="L109" s="50">
        <v>321</v>
      </c>
      <c r="M109" s="50"/>
      <c r="N109" s="50">
        <f t="shared" si="1"/>
        <v>321</v>
      </c>
      <c r="O109" s="193">
        <f>12+140+154</f>
        <v>306</v>
      </c>
      <c r="P109" s="194"/>
      <c r="Q109" s="195"/>
    </row>
    <row r="110" spans="1:18" ht="21.75" customHeight="1">
      <c r="A110" s="45"/>
      <c r="B110" s="217"/>
      <c r="C110" s="143" t="s">
        <v>164</v>
      </c>
      <c r="D110" s="144"/>
      <c r="E110" s="126"/>
      <c r="F110" s="123" t="s">
        <v>65</v>
      </c>
      <c r="G110" s="123"/>
      <c r="H110" s="168"/>
      <c r="I110" s="169"/>
      <c r="J110" s="169"/>
      <c r="K110" s="170"/>
      <c r="L110" s="52">
        <v>61886</v>
      </c>
      <c r="M110" s="51"/>
      <c r="N110" s="51">
        <f t="shared" si="1"/>
        <v>61886</v>
      </c>
      <c r="O110" s="287">
        <f>139374.7-6627+920</f>
        <v>133667.7</v>
      </c>
      <c r="P110" s="288"/>
      <c r="Q110" s="289"/>
      <c r="R110" s="2" t="s">
        <v>156</v>
      </c>
    </row>
    <row r="111" spans="1:18" ht="21" customHeight="1" hidden="1">
      <c r="A111" s="45"/>
      <c r="B111" s="217"/>
      <c r="C111" s="149" t="s">
        <v>66</v>
      </c>
      <c r="D111" s="150"/>
      <c r="E111" s="151"/>
      <c r="F111" s="123" t="s">
        <v>65</v>
      </c>
      <c r="G111" s="123"/>
      <c r="H111" s="171"/>
      <c r="I111" s="172"/>
      <c r="J111" s="172"/>
      <c r="K111" s="173"/>
      <c r="L111" s="51">
        <v>19859.8</v>
      </c>
      <c r="M111" s="51"/>
      <c r="N111" s="51">
        <f t="shared" si="1"/>
        <v>19859.8</v>
      </c>
      <c r="O111" s="140">
        <f>O110*R111</f>
        <v>43188.03387000001</v>
      </c>
      <c r="P111" s="141"/>
      <c r="Q111" s="142"/>
      <c r="R111" s="2">
        <f>0.3231</f>
        <v>0.3231</v>
      </c>
    </row>
    <row r="112" spans="1:17" ht="21.75" customHeight="1" hidden="1">
      <c r="A112" s="45"/>
      <c r="B112" s="217"/>
      <c r="C112" s="143" t="s">
        <v>129</v>
      </c>
      <c r="D112" s="144"/>
      <c r="E112" s="144"/>
      <c r="F112" s="123" t="s">
        <v>65</v>
      </c>
      <c r="G112" s="123"/>
      <c r="H112" s="109" t="s">
        <v>134</v>
      </c>
      <c r="I112" s="110"/>
      <c r="J112" s="110"/>
      <c r="K112" s="111"/>
      <c r="L112" s="51"/>
      <c r="M112" s="51"/>
      <c r="N112" s="51"/>
      <c r="O112" s="140">
        <f>O113+O114+O115+O116</f>
        <v>26569.399999999994</v>
      </c>
      <c r="P112" s="141"/>
      <c r="Q112" s="142"/>
    </row>
    <row r="113" spans="1:17" ht="21.75" customHeight="1" hidden="1">
      <c r="A113" s="45"/>
      <c r="B113" s="217"/>
      <c r="C113" s="149" t="s">
        <v>130</v>
      </c>
      <c r="D113" s="150"/>
      <c r="E113" s="150"/>
      <c r="F113" s="123" t="s">
        <v>65</v>
      </c>
      <c r="G113" s="123"/>
      <c r="H113" s="112"/>
      <c r="I113" s="107"/>
      <c r="J113" s="107"/>
      <c r="K113" s="145"/>
      <c r="L113" s="51"/>
      <c r="M113" s="51"/>
      <c r="N113" s="51"/>
      <c r="O113" s="140">
        <v>17400.6</v>
      </c>
      <c r="P113" s="141"/>
      <c r="Q113" s="142"/>
    </row>
    <row r="114" spans="1:17" ht="21.75" customHeight="1" hidden="1">
      <c r="A114" s="45"/>
      <c r="B114" s="217"/>
      <c r="C114" s="149" t="s">
        <v>131</v>
      </c>
      <c r="D114" s="150"/>
      <c r="E114" s="150"/>
      <c r="F114" s="123" t="s">
        <v>65</v>
      </c>
      <c r="G114" s="123"/>
      <c r="H114" s="112"/>
      <c r="I114" s="107"/>
      <c r="J114" s="107"/>
      <c r="K114" s="145"/>
      <c r="L114" s="51"/>
      <c r="M114" s="51"/>
      <c r="N114" s="51"/>
      <c r="O114" s="140">
        <v>1659.3</v>
      </c>
      <c r="P114" s="141"/>
      <c r="Q114" s="142"/>
    </row>
    <row r="115" spans="1:17" ht="21.75" customHeight="1" hidden="1">
      <c r="A115" s="45"/>
      <c r="B115" s="217"/>
      <c r="C115" s="149" t="s">
        <v>132</v>
      </c>
      <c r="D115" s="150"/>
      <c r="E115" s="150"/>
      <c r="F115" s="123" t="s">
        <v>65</v>
      </c>
      <c r="G115" s="123"/>
      <c r="H115" s="112"/>
      <c r="I115" s="107"/>
      <c r="J115" s="107"/>
      <c r="K115" s="145"/>
      <c r="L115" s="51"/>
      <c r="M115" s="51"/>
      <c r="N115" s="51"/>
      <c r="O115" s="140">
        <v>6048.4</v>
      </c>
      <c r="P115" s="141"/>
      <c r="Q115" s="142"/>
    </row>
    <row r="116" spans="1:17" ht="21.75" customHeight="1" hidden="1">
      <c r="A116" s="45"/>
      <c r="B116" s="217"/>
      <c r="C116" s="149" t="s">
        <v>133</v>
      </c>
      <c r="D116" s="150"/>
      <c r="E116" s="150"/>
      <c r="F116" s="123" t="s">
        <v>65</v>
      </c>
      <c r="G116" s="123"/>
      <c r="H116" s="146"/>
      <c r="I116" s="147"/>
      <c r="J116" s="147"/>
      <c r="K116" s="148"/>
      <c r="L116" s="51"/>
      <c r="M116" s="51"/>
      <c r="N116" s="51"/>
      <c r="O116" s="140">
        <v>1461.1</v>
      </c>
      <c r="P116" s="141"/>
      <c r="Q116" s="142"/>
    </row>
    <row r="117" spans="1:17" ht="17.25" customHeight="1">
      <c r="A117" s="46">
        <v>2</v>
      </c>
      <c r="B117" s="217"/>
      <c r="C117" s="178" t="s">
        <v>67</v>
      </c>
      <c r="D117" s="179"/>
      <c r="E117" s="179"/>
      <c r="F117" s="179"/>
      <c r="G117" s="179"/>
      <c r="H117" s="179"/>
      <c r="I117" s="179"/>
      <c r="J117" s="179"/>
      <c r="K117" s="180"/>
      <c r="L117" s="32"/>
      <c r="M117" s="32"/>
      <c r="N117" s="32"/>
      <c r="O117" s="136"/>
      <c r="P117" s="137"/>
      <c r="Q117" s="138"/>
    </row>
    <row r="118" spans="1:17" ht="27.75" customHeight="1">
      <c r="A118" s="45"/>
      <c r="B118" s="217"/>
      <c r="C118" s="143" t="s">
        <v>68</v>
      </c>
      <c r="D118" s="144"/>
      <c r="E118" s="126"/>
      <c r="F118" s="123" t="s">
        <v>69</v>
      </c>
      <c r="G118" s="123"/>
      <c r="H118" s="165" t="s">
        <v>55</v>
      </c>
      <c r="I118" s="166"/>
      <c r="J118" s="166"/>
      <c r="K118" s="167"/>
      <c r="L118" s="50">
        <v>273</v>
      </c>
      <c r="M118" s="50"/>
      <c r="N118" s="50">
        <f aca="true" t="shared" si="2" ref="N118:N123">L118+M118</f>
        <v>273</v>
      </c>
      <c r="O118" s="124">
        <f>164+103.7+68.8</f>
        <v>336.5</v>
      </c>
      <c r="P118" s="122"/>
      <c r="Q118" s="125"/>
    </row>
    <row r="119" spans="1:17" ht="22.5" customHeight="1">
      <c r="A119" s="45"/>
      <c r="B119" s="217"/>
      <c r="C119" s="143" t="s">
        <v>70</v>
      </c>
      <c r="D119" s="144"/>
      <c r="E119" s="126"/>
      <c r="F119" s="123" t="s">
        <v>69</v>
      </c>
      <c r="G119" s="123"/>
      <c r="H119" s="168"/>
      <c r="I119" s="169"/>
      <c r="J119" s="169"/>
      <c r="K119" s="170"/>
      <c r="L119" s="50">
        <v>70</v>
      </c>
      <c r="M119" s="50"/>
      <c r="N119" s="50">
        <f t="shared" si="2"/>
        <v>70</v>
      </c>
      <c r="O119" s="140">
        <f>52.36+42+0.6</f>
        <v>94.96</v>
      </c>
      <c r="P119" s="141"/>
      <c r="Q119" s="142"/>
    </row>
    <row r="120" spans="1:17" ht="27" customHeight="1">
      <c r="A120" s="45"/>
      <c r="B120" s="217"/>
      <c r="C120" s="143" t="s">
        <v>71</v>
      </c>
      <c r="D120" s="144"/>
      <c r="E120" s="126"/>
      <c r="F120" s="123" t="s">
        <v>69</v>
      </c>
      <c r="G120" s="123"/>
      <c r="H120" s="171"/>
      <c r="I120" s="172"/>
      <c r="J120" s="172"/>
      <c r="K120" s="173"/>
      <c r="L120" s="50">
        <v>2240</v>
      </c>
      <c r="M120" s="50"/>
      <c r="N120" s="50">
        <f t="shared" si="2"/>
        <v>2240</v>
      </c>
      <c r="O120" s="140">
        <f>686.872+555+335</f>
        <v>1576.8719999999998</v>
      </c>
      <c r="P120" s="141"/>
      <c r="Q120" s="142"/>
    </row>
    <row r="121" spans="1:17" ht="27.75" customHeight="1">
      <c r="A121" s="45"/>
      <c r="B121" s="217"/>
      <c r="C121" s="143" t="s">
        <v>72</v>
      </c>
      <c r="D121" s="144"/>
      <c r="E121" s="126"/>
      <c r="F121" s="123" t="s">
        <v>73</v>
      </c>
      <c r="G121" s="123"/>
      <c r="H121" s="165" t="s">
        <v>74</v>
      </c>
      <c r="I121" s="166"/>
      <c r="J121" s="166"/>
      <c r="K121" s="167"/>
      <c r="L121" s="50"/>
      <c r="M121" s="50"/>
      <c r="N121" s="50">
        <f t="shared" si="2"/>
        <v>0</v>
      </c>
      <c r="O121" s="124">
        <f>O122+O123</f>
        <v>68447</v>
      </c>
      <c r="P121" s="122"/>
      <c r="Q121" s="125"/>
    </row>
    <row r="122" spans="1:17" ht="27.75" customHeight="1">
      <c r="A122" s="45"/>
      <c r="B122" s="217"/>
      <c r="C122" s="149" t="s">
        <v>75</v>
      </c>
      <c r="D122" s="150"/>
      <c r="E122" s="151"/>
      <c r="F122" s="117" t="s">
        <v>73</v>
      </c>
      <c r="G122" s="117"/>
      <c r="H122" s="168"/>
      <c r="I122" s="169"/>
      <c r="J122" s="169"/>
      <c r="K122" s="170"/>
      <c r="L122" s="50">
        <v>30750</v>
      </c>
      <c r="M122" s="50"/>
      <c r="N122" s="50">
        <f t="shared" si="2"/>
        <v>30750</v>
      </c>
      <c r="O122" s="124">
        <v>43777</v>
      </c>
      <c r="P122" s="122"/>
      <c r="Q122" s="125"/>
    </row>
    <row r="123" spans="1:17" ht="24" customHeight="1">
      <c r="A123" s="45"/>
      <c r="B123" s="218"/>
      <c r="C123" s="149" t="s">
        <v>76</v>
      </c>
      <c r="D123" s="150"/>
      <c r="E123" s="151"/>
      <c r="F123" s="117" t="s">
        <v>73</v>
      </c>
      <c r="G123" s="117"/>
      <c r="H123" s="171"/>
      <c r="I123" s="172"/>
      <c r="J123" s="172"/>
      <c r="K123" s="173"/>
      <c r="L123" s="50">
        <v>16500</v>
      </c>
      <c r="M123" s="50"/>
      <c r="N123" s="50">
        <f t="shared" si="2"/>
        <v>16500</v>
      </c>
      <c r="O123" s="124">
        <v>24670</v>
      </c>
      <c r="P123" s="122"/>
      <c r="Q123" s="125"/>
    </row>
    <row r="124" spans="1:17" ht="1.5" customHeight="1" hidden="1">
      <c r="A124" s="45"/>
      <c r="B124" s="96"/>
      <c r="C124" s="116" t="s">
        <v>135</v>
      </c>
      <c r="D124" s="116"/>
      <c r="E124" s="116"/>
      <c r="F124" s="117"/>
      <c r="G124" s="117"/>
      <c r="H124" s="123"/>
      <c r="I124" s="123"/>
      <c r="J124" s="123"/>
      <c r="K124" s="123"/>
      <c r="L124" s="50"/>
      <c r="M124" s="50"/>
      <c r="N124" s="50"/>
      <c r="O124" s="124"/>
      <c r="P124" s="122"/>
      <c r="Q124" s="125"/>
    </row>
    <row r="125" spans="1:17" ht="27.75" customHeight="1" hidden="1">
      <c r="A125" s="45"/>
      <c r="B125" s="96"/>
      <c r="C125" s="116" t="s">
        <v>136</v>
      </c>
      <c r="D125" s="116"/>
      <c r="E125" s="116"/>
      <c r="F125" s="117" t="s">
        <v>139</v>
      </c>
      <c r="G125" s="117"/>
      <c r="H125" s="123"/>
      <c r="I125" s="123"/>
      <c r="J125" s="123"/>
      <c r="K125" s="123"/>
      <c r="L125" s="50"/>
      <c r="M125" s="50"/>
      <c r="N125" s="50"/>
      <c r="O125" s="124">
        <v>9257</v>
      </c>
      <c r="P125" s="122"/>
      <c r="Q125" s="125"/>
    </row>
    <row r="126" spans="1:17" ht="27.75" customHeight="1" hidden="1">
      <c r="A126" s="45"/>
      <c r="B126" s="96"/>
      <c r="C126" s="116" t="s">
        <v>142</v>
      </c>
      <c r="D126" s="116"/>
      <c r="E126" s="116"/>
      <c r="F126" s="117" t="s">
        <v>140</v>
      </c>
      <c r="G126" s="117"/>
      <c r="H126" s="123"/>
      <c r="I126" s="123"/>
      <c r="J126" s="123"/>
      <c r="K126" s="123"/>
      <c r="L126" s="50"/>
      <c r="M126" s="50"/>
      <c r="N126" s="50"/>
      <c r="O126" s="124">
        <f>126100+7600</f>
        <v>133700</v>
      </c>
      <c r="P126" s="122"/>
      <c r="Q126" s="125"/>
    </row>
    <row r="127" spans="1:17" ht="27.75" customHeight="1" hidden="1">
      <c r="A127" s="45"/>
      <c r="B127" s="96"/>
      <c r="C127" s="116" t="s">
        <v>137</v>
      </c>
      <c r="D127" s="116"/>
      <c r="E127" s="116"/>
      <c r="F127" s="117" t="s">
        <v>141</v>
      </c>
      <c r="G127" s="117"/>
      <c r="H127" s="123"/>
      <c r="I127" s="123"/>
      <c r="J127" s="123"/>
      <c r="K127" s="123"/>
      <c r="L127" s="50"/>
      <c r="M127" s="50"/>
      <c r="N127" s="50"/>
      <c r="O127" s="124">
        <v>2267200</v>
      </c>
      <c r="P127" s="122"/>
      <c r="Q127" s="125"/>
    </row>
    <row r="128" spans="1:17" ht="27.75" customHeight="1" hidden="1">
      <c r="A128" s="45"/>
      <c r="B128" s="96"/>
      <c r="C128" s="116" t="s">
        <v>138</v>
      </c>
      <c r="D128" s="116"/>
      <c r="E128" s="116"/>
      <c r="F128" s="117" t="s">
        <v>140</v>
      </c>
      <c r="G128" s="117"/>
      <c r="H128" s="123"/>
      <c r="I128" s="123"/>
      <c r="J128" s="123"/>
      <c r="K128" s="123"/>
      <c r="L128" s="50"/>
      <c r="M128" s="50"/>
      <c r="N128" s="50"/>
      <c r="O128" s="124">
        <v>125733</v>
      </c>
      <c r="P128" s="122"/>
      <c r="Q128" s="125"/>
    </row>
    <row r="129" spans="1:17" ht="27.75" customHeight="1" hidden="1">
      <c r="A129" s="45"/>
      <c r="B129" s="96"/>
      <c r="C129" s="108" t="s">
        <v>143</v>
      </c>
      <c r="D129" s="108"/>
      <c r="E129" s="108"/>
      <c r="F129" s="117"/>
      <c r="G129" s="117"/>
      <c r="H129" s="123"/>
      <c r="I129" s="123"/>
      <c r="J129" s="123"/>
      <c r="K129" s="123"/>
      <c r="L129" s="50"/>
      <c r="M129" s="50"/>
      <c r="N129" s="50"/>
      <c r="O129" s="124"/>
      <c r="P129" s="122"/>
      <c r="Q129" s="125"/>
    </row>
    <row r="130" spans="1:17" ht="27.75" customHeight="1" hidden="1">
      <c r="A130" s="45"/>
      <c r="B130" s="96"/>
      <c r="C130" s="116" t="s">
        <v>144</v>
      </c>
      <c r="D130" s="116"/>
      <c r="E130" s="116"/>
      <c r="F130" s="117" t="s">
        <v>54</v>
      </c>
      <c r="G130" s="117"/>
      <c r="H130" s="123"/>
      <c r="I130" s="123"/>
      <c r="J130" s="123"/>
      <c r="K130" s="123"/>
      <c r="L130" s="50"/>
      <c r="M130" s="50"/>
      <c r="N130" s="50"/>
      <c r="O130" s="124">
        <v>6</v>
      </c>
      <c r="P130" s="122"/>
      <c r="Q130" s="125"/>
    </row>
    <row r="131" spans="1:17" ht="27.75" customHeight="1" hidden="1">
      <c r="A131" s="45"/>
      <c r="B131" s="96"/>
      <c r="C131" s="116" t="s">
        <v>145</v>
      </c>
      <c r="D131" s="116"/>
      <c r="E131" s="116"/>
      <c r="F131" s="117" t="s">
        <v>54</v>
      </c>
      <c r="G131" s="117"/>
      <c r="H131" s="123"/>
      <c r="I131" s="123"/>
      <c r="J131" s="123"/>
      <c r="K131" s="123"/>
      <c r="L131" s="50"/>
      <c r="M131" s="50"/>
      <c r="N131" s="50"/>
      <c r="O131" s="124">
        <v>11</v>
      </c>
      <c r="P131" s="122"/>
      <c r="Q131" s="125"/>
    </row>
    <row r="132" spans="1:17" ht="27.75" customHeight="1" hidden="1">
      <c r="A132" s="45"/>
      <c r="B132" s="96"/>
      <c r="C132" s="116" t="s">
        <v>146</v>
      </c>
      <c r="D132" s="116"/>
      <c r="E132" s="116"/>
      <c r="F132" s="117" t="s">
        <v>54</v>
      </c>
      <c r="G132" s="117"/>
      <c r="H132" s="123"/>
      <c r="I132" s="123"/>
      <c r="J132" s="123"/>
      <c r="K132" s="123"/>
      <c r="L132" s="50"/>
      <c r="M132" s="50"/>
      <c r="N132" s="50"/>
      <c r="O132" s="124">
        <v>120</v>
      </c>
      <c r="P132" s="122"/>
      <c r="Q132" s="125"/>
    </row>
    <row r="133" spans="1:17" ht="27.75" customHeight="1">
      <c r="A133" s="53">
        <v>3</v>
      </c>
      <c r="B133" s="238" t="s">
        <v>162</v>
      </c>
      <c r="C133" s="178" t="s">
        <v>77</v>
      </c>
      <c r="D133" s="179"/>
      <c r="E133" s="179"/>
      <c r="F133" s="179"/>
      <c r="G133" s="179"/>
      <c r="H133" s="179"/>
      <c r="I133" s="179"/>
      <c r="J133" s="179"/>
      <c r="K133" s="180"/>
      <c r="L133" s="32"/>
      <c r="M133" s="32"/>
      <c r="N133" s="32"/>
      <c r="O133" s="136"/>
      <c r="P133" s="137"/>
      <c r="Q133" s="138"/>
    </row>
    <row r="134" spans="1:17" ht="36" customHeight="1">
      <c r="A134" s="45"/>
      <c r="B134" s="239"/>
      <c r="C134" s="143" t="s">
        <v>78</v>
      </c>
      <c r="D134" s="144"/>
      <c r="E134" s="126"/>
      <c r="F134" s="124" t="s">
        <v>79</v>
      </c>
      <c r="G134" s="125"/>
      <c r="H134" s="118" t="s">
        <v>80</v>
      </c>
      <c r="I134" s="118"/>
      <c r="J134" s="118"/>
      <c r="K134" s="118"/>
      <c r="L134" s="54">
        <f>L118*1000/255/L108*100</f>
        <v>98.67172675521822</v>
      </c>
      <c r="M134" s="54"/>
      <c r="N134" s="54">
        <f aca="true" t="shared" si="3" ref="N134:N142">L134+M134</f>
        <v>98.67172675521822</v>
      </c>
      <c r="O134" s="287">
        <f>O118*1000/340/O108*100</f>
        <v>97.12520925936616</v>
      </c>
      <c r="P134" s="288"/>
      <c r="Q134" s="289"/>
    </row>
    <row r="135" spans="1:17" ht="36.75" customHeight="1">
      <c r="A135" s="45"/>
      <c r="B135" s="239"/>
      <c r="C135" s="143" t="s">
        <v>81</v>
      </c>
      <c r="D135" s="144"/>
      <c r="E135" s="126"/>
      <c r="F135" s="124" t="s">
        <v>79</v>
      </c>
      <c r="G135" s="125"/>
      <c r="H135" s="118" t="s">
        <v>82</v>
      </c>
      <c r="I135" s="118"/>
      <c r="J135" s="118"/>
      <c r="K135" s="118"/>
      <c r="L135" s="54">
        <f>L119*1000/189/L109*100</f>
        <v>115.38017768547364</v>
      </c>
      <c r="M135" s="54"/>
      <c r="N135" s="54">
        <f t="shared" si="3"/>
        <v>115.38017768547364</v>
      </c>
      <c r="O135" s="140">
        <f>O119*1000/251/O109*100</f>
        <v>123.6361742572195</v>
      </c>
      <c r="P135" s="141"/>
      <c r="Q135" s="142"/>
    </row>
    <row r="136" spans="1:17" ht="41.25" customHeight="1">
      <c r="A136" s="45"/>
      <c r="B136" s="239"/>
      <c r="C136" s="143" t="s">
        <v>83</v>
      </c>
      <c r="D136" s="144"/>
      <c r="E136" s="126"/>
      <c r="F136" s="124" t="s">
        <v>79</v>
      </c>
      <c r="G136" s="125"/>
      <c r="H136" s="118" t="s">
        <v>165</v>
      </c>
      <c r="I136" s="118"/>
      <c r="J136" s="118"/>
      <c r="K136" s="118"/>
      <c r="L136" s="51">
        <v>9</v>
      </c>
      <c r="M136" s="51"/>
      <c r="N136" s="51">
        <f t="shared" si="3"/>
        <v>9</v>
      </c>
      <c r="O136" s="113">
        <f>O118/O122*1000</f>
        <v>7.686684788816045</v>
      </c>
      <c r="P136" s="114"/>
      <c r="Q136" s="115"/>
    </row>
    <row r="137" spans="1:17" ht="34.5" customHeight="1">
      <c r="A137" s="45"/>
      <c r="B137" s="239"/>
      <c r="C137" s="143" t="s">
        <v>84</v>
      </c>
      <c r="D137" s="144"/>
      <c r="E137" s="126"/>
      <c r="F137" s="124" t="s">
        <v>79</v>
      </c>
      <c r="G137" s="125"/>
      <c r="H137" s="118" t="s">
        <v>166</v>
      </c>
      <c r="I137" s="118"/>
      <c r="J137" s="118"/>
      <c r="K137" s="118"/>
      <c r="L137" s="55">
        <v>6</v>
      </c>
      <c r="M137" s="55"/>
      <c r="N137" s="55">
        <f t="shared" si="3"/>
        <v>6</v>
      </c>
      <c r="O137" s="113">
        <f>O119/O123*1000</f>
        <v>3.8492095662748276</v>
      </c>
      <c r="P137" s="114"/>
      <c r="Q137" s="115"/>
    </row>
    <row r="138" spans="1:17" ht="44.25" customHeight="1" hidden="1">
      <c r="A138" s="45"/>
      <c r="B138" s="239"/>
      <c r="C138" s="143" t="s">
        <v>85</v>
      </c>
      <c r="D138" s="144"/>
      <c r="E138" s="126"/>
      <c r="F138" s="124" t="s">
        <v>73</v>
      </c>
      <c r="G138" s="125"/>
      <c r="H138" s="118" t="s">
        <v>86</v>
      </c>
      <c r="I138" s="118"/>
      <c r="J138" s="118"/>
      <c r="K138" s="118"/>
      <c r="L138" s="56" t="e">
        <f>L120*1000/L106/189</f>
        <v>#DIV/0!</v>
      </c>
      <c r="M138" s="56"/>
      <c r="N138" s="56" t="e">
        <f t="shared" si="3"/>
        <v>#DIV/0!</v>
      </c>
      <c r="O138" s="271">
        <f>O120/O106*1000/251</f>
        <v>19.023038806168206</v>
      </c>
      <c r="P138" s="272"/>
      <c r="Q138" s="273"/>
    </row>
    <row r="139" spans="1:17" ht="54" customHeight="1" hidden="1">
      <c r="A139" s="45"/>
      <c r="B139" s="239"/>
      <c r="C139" s="143" t="s">
        <v>87</v>
      </c>
      <c r="D139" s="144"/>
      <c r="E139" s="126"/>
      <c r="F139" s="124" t="s">
        <v>73</v>
      </c>
      <c r="G139" s="125"/>
      <c r="H139" s="118" t="s">
        <v>88</v>
      </c>
      <c r="I139" s="118"/>
      <c r="J139" s="118"/>
      <c r="K139" s="118"/>
      <c r="L139" s="56" t="e">
        <f>L122/L105*9/255</f>
        <v>#DIV/0!</v>
      </c>
      <c r="M139" s="56"/>
      <c r="N139" s="56" t="e">
        <f t="shared" si="3"/>
        <v>#DIV/0!</v>
      </c>
      <c r="O139" s="271">
        <f>O122/O105*9/340</f>
        <v>4.157140596148773</v>
      </c>
      <c r="P139" s="272"/>
      <c r="Q139" s="273"/>
    </row>
    <row r="140" spans="1:17" ht="60" customHeight="1" hidden="1">
      <c r="A140" s="45"/>
      <c r="B140" s="239"/>
      <c r="C140" s="143" t="s">
        <v>89</v>
      </c>
      <c r="D140" s="144"/>
      <c r="E140" s="126"/>
      <c r="F140" s="124" t="s">
        <v>73</v>
      </c>
      <c r="G140" s="125"/>
      <c r="H140" s="118" t="s">
        <v>90</v>
      </c>
      <c r="I140" s="118"/>
      <c r="J140" s="118"/>
      <c r="K140" s="118"/>
      <c r="L140" s="57" t="e">
        <f>L123/L104/189*6</f>
        <v>#VALUE!</v>
      </c>
      <c r="M140" s="57"/>
      <c r="N140" s="57" t="e">
        <f t="shared" si="3"/>
        <v>#VALUE!</v>
      </c>
      <c r="O140" s="113">
        <f>O123/O104*6/251</f>
        <v>31.876817056099927</v>
      </c>
      <c r="P140" s="114"/>
      <c r="Q140" s="115"/>
    </row>
    <row r="141" spans="1:17" ht="65.25" customHeight="1">
      <c r="A141" s="45"/>
      <c r="B141" s="239"/>
      <c r="C141" s="143" t="s">
        <v>163</v>
      </c>
      <c r="D141" s="144"/>
      <c r="E141" s="126"/>
      <c r="F141" s="124" t="s">
        <v>91</v>
      </c>
      <c r="G141" s="125"/>
      <c r="H141" s="118" t="s">
        <v>92</v>
      </c>
      <c r="I141" s="118"/>
      <c r="J141" s="118"/>
      <c r="K141" s="118"/>
      <c r="L141" s="54">
        <f>L110/L102/9*1000</f>
        <v>1816.82336276431</v>
      </c>
      <c r="M141" s="54"/>
      <c r="N141" s="54">
        <f t="shared" si="3"/>
        <v>1816.82336276431</v>
      </c>
      <c r="O141" s="140">
        <f>O110/O102/12*1000</f>
        <v>3694.212751844789</v>
      </c>
      <c r="P141" s="141"/>
      <c r="Q141" s="142"/>
    </row>
    <row r="142" spans="1:19" ht="24.75" customHeight="1" hidden="1">
      <c r="A142" s="45"/>
      <c r="B142" s="239"/>
      <c r="C142" s="143" t="s">
        <v>93</v>
      </c>
      <c r="D142" s="144"/>
      <c r="E142" s="126"/>
      <c r="F142" s="124" t="s">
        <v>91</v>
      </c>
      <c r="G142" s="125"/>
      <c r="H142" s="118" t="s">
        <v>92</v>
      </c>
      <c r="I142" s="118"/>
      <c r="J142" s="118"/>
      <c r="K142" s="118"/>
      <c r="L142" s="54" t="e">
        <f>L111/L103/9*1000</f>
        <v>#DIV/0!</v>
      </c>
      <c r="M142" s="54"/>
      <c r="N142" s="54" t="e">
        <f t="shared" si="3"/>
        <v>#DIV/0!</v>
      </c>
      <c r="O142" s="140">
        <f>O111/O103/12*1000</f>
        <v>5735.462665338646</v>
      </c>
      <c r="P142" s="141"/>
      <c r="Q142" s="142"/>
      <c r="S142" s="2">
        <f>R142*O103/1000</f>
        <v>0</v>
      </c>
    </row>
    <row r="143" spans="1:17" ht="38.25" customHeight="1" hidden="1">
      <c r="A143" s="45"/>
      <c r="B143" s="239"/>
      <c r="C143" s="143" t="s">
        <v>152</v>
      </c>
      <c r="D143" s="144"/>
      <c r="E143" s="126"/>
      <c r="F143" s="124" t="s">
        <v>96</v>
      </c>
      <c r="G143" s="125"/>
      <c r="H143" s="119"/>
      <c r="I143" s="120"/>
      <c r="J143" s="120"/>
      <c r="K143" s="121"/>
      <c r="L143" s="54"/>
      <c r="M143" s="54"/>
      <c r="N143" s="54"/>
      <c r="O143" s="140"/>
      <c r="P143" s="141"/>
      <c r="Q143" s="142"/>
    </row>
    <row r="144" spans="1:17" ht="76.5" customHeight="1" hidden="1">
      <c r="A144" s="45"/>
      <c r="B144" s="239"/>
      <c r="C144" s="143" t="s">
        <v>148</v>
      </c>
      <c r="D144" s="144"/>
      <c r="E144" s="126"/>
      <c r="F144" s="122" t="s">
        <v>149</v>
      </c>
      <c r="G144" s="122"/>
      <c r="H144" s="119" t="s">
        <v>150</v>
      </c>
      <c r="I144" s="120"/>
      <c r="J144" s="120"/>
      <c r="K144" s="121"/>
      <c r="L144" s="54"/>
      <c r="M144" s="54"/>
      <c r="N144" s="54"/>
      <c r="O144" s="140"/>
      <c r="P144" s="141"/>
      <c r="Q144" s="142"/>
    </row>
    <row r="145" spans="1:17" ht="0.75" customHeight="1" hidden="1">
      <c r="A145" s="45"/>
      <c r="B145" s="239"/>
      <c r="C145" s="143"/>
      <c r="D145" s="144"/>
      <c r="E145" s="126"/>
      <c r="F145" s="122"/>
      <c r="G145" s="122"/>
      <c r="H145" s="119"/>
      <c r="I145" s="120"/>
      <c r="J145" s="120"/>
      <c r="K145" s="121"/>
      <c r="L145" s="54"/>
      <c r="M145" s="54"/>
      <c r="N145" s="54"/>
      <c r="O145" s="140"/>
      <c r="P145" s="141"/>
      <c r="Q145" s="142"/>
    </row>
    <row r="146" spans="1:17" ht="48" customHeight="1" hidden="1">
      <c r="A146" s="45"/>
      <c r="B146" s="239"/>
      <c r="C146" s="124"/>
      <c r="D146" s="122"/>
      <c r="E146" s="122"/>
      <c r="F146" s="122"/>
      <c r="G146" s="122"/>
      <c r="H146" s="120"/>
      <c r="I146" s="120"/>
      <c r="J146" s="120"/>
      <c r="K146" s="121"/>
      <c r="L146" s="54"/>
      <c r="M146" s="54"/>
      <c r="N146" s="54"/>
      <c r="O146" s="140"/>
      <c r="P146" s="141"/>
      <c r="Q146" s="142"/>
    </row>
    <row r="147" spans="1:17" ht="17.25" customHeight="1">
      <c r="A147" s="53">
        <v>4</v>
      </c>
      <c r="B147" s="239"/>
      <c r="C147" s="178" t="s">
        <v>94</v>
      </c>
      <c r="D147" s="179"/>
      <c r="E147" s="179"/>
      <c r="F147" s="179"/>
      <c r="G147" s="179"/>
      <c r="H147" s="179"/>
      <c r="I147" s="179"/>
      <c r="J147" s="179"/>
      <c r="K147" s="180"/>
      <c r="L147" s="32"/>
      <c r="M147" s="32"/>
      <c r="N147" s="32"/>
      <c r="O147" s="136"/>
      <c r="P147" s="137"/>
      <c r="Q147" s="138"/>
    </row>
    <row r="148" spans="1:17" ht="23.25" customHeight="1">
      <c r="A148" s="45"/>
      <c r="B148" s="239"/>
      <c r="C148" s="143" t="s">
        <v>95</v>
      </c>
      <c r="D148" s="144"/>
      <c r="E148" s="126"/>
      <c r="F148" s="124" t="s">
        <v>96</v>
      </c>
      <c r="G148" s="125"/>
      <c r="H148" s="123" t="s">
        <v>97</v>
      </c>
      <c r="I148" s="123"/>
      <c r="J148" s="123"/>
      <c r="K148" s="123"/>
      <c r="L148" s="50"/>
      <c r="M148" s="50"/>
      <c r="N148" s="50">
        <f>L148+M148</f>
        <v>0</v>
      </c>
      <c r="O148" s="248" t="s">
        <v>98</v>
      </c>
      <c r="P148" s="249"/>
      <c r="Q148" s="250"/>
    </row>
    <row r="149" spans="1:17" ht="29.25" customHeight="1">
      <c r="A149" s="45"/>
      <c r="B149" s="239"/>
      <c r="C149" s="143" t="s">
        <v>99</v>
      </c>
      <c r="D149" s="144"/>
      <c r="E149" s="126"/>
      <c r="F149" s="124" t="s">
        <v>96</v>
      </c>
      <c r="G149" s="125"/>
      <c r="H149" s="123" t="s">
        <v>97</v>
      </c>
      <c r="I149" s="123"/>
      <c r="J149" s="123"/>
      <c r="K149" s="123"/>
      <c r="L149" s="50"/>
      <c r="M149" s="50"/>
      <c r="N149" s="50">
        <f>L149+M149</f>
        <v>0</v>
      </c>
      <c r="O149" s="247" t="s">
        <v>98</v>
      </c>
      <c r="P149" s="247"/>
      <c r="Q149" s="247"/>
    </row>
    <row r="150" spans="1:17" s="59" customFormat="1" ht="28.5" customHeight="1">
      <c r="A150" s="58"/>
      <c r="B150" s="239"/>
      <c r="C150" s="229" t="s">
        <v>100</v>
      </c>
      <c r="D150" s="230"/>
      <c r="E150" s="231"/>
      <c r="F150" s="124" t="s">
        <v>96</v>
      </c>
      <c r="G150" s="125"/>
      <c r="H150" s="247" t="s">
        <v>97</v>
      </c>
      <c r="I150" s="247"/>
      <c r="J150" s="247"/>
      <c r="K150" s="247"/>
      <c r="L150" s="51">
        <v>1</v>
      </c>
      <c r="M150" s="51"/>
      <c r="N150" s="51">
        <f>L150+M150</f>
        <v>1</v>
      </c>
      <c r="O150" s="248">
        <v>-1.8</v>
      </c>
      <c r="P150" s="249"/>
      <c r="Q150" s="250"/>
    </row>
    <row r="151" spans="1:17" s="59" customFormat="1" ht="40.5" customHeight="1">
      <c r="A151" s="58"/>
      <c r="B151" s="240"/>
      <c r="C151" s="229" t="s">
        <v>101</v>
      </c>
      <c r="D151" s="230"/>
      <c r="E151" s="231"/>
      <c r="F151" s="124" t="s">
        <v>96</v>
      </c>
      <c r="G151" s="125"/>
      <c r="H151" s="247" t="s">
        <v>97</v>
      </c>
      <c r="I151" s="247"/>
      <c r="J151" s="247"/>
      <c r="K151" s="247"/>
      <c r="L151" s="51">
        <v>-1</v>
      </c>
      <c r="M151" s="51"/>
      <c r="N151" s="51">
        <f>L151+M151</f>
        <v>-1</v>
      </c>
      <c r="O151" s="247">
        <v>-4.8</v>
      </c>
      <c r="P151" s="247"/>
      <c r="Q151" s="247"/>
    </row>
    <row r="152" spans="1:17" s="28" customFormat="1" ht="27.75" customHeight="1" hidden="1">
      <c r="A152" s="60"/>
      <c r="B152" s="61"/>
      <c r="C152" s="61"/>
      <c r="D152" s="61"/>
      <c r="E152" s="61"/>
      <c r="F152" s="61"/>
      <c r="G152" s="61"/>
      <c r="H152" s="61"/>
      <c r="I152" s="62"/>
      <c r="J152" s="62"/>
      <c r="K152" s="62"/>
      <c r="L152" s="62"/>
      <c r="M152" s="62"/>
      <c r="N152" s="62"/>
      <c r="O152" s="62"/>
      <c r="P152" s="62"/>
      <c r="Q152" s="62"/>
    </row>
    <row r="153" spans="1:17" s="28" customFormat="1" ht="27.75" customHeight="1" hidden="1">
      <c r="A153" s="45"/>
      <c r="B153" s="98"/>
      <c r="C153" s="143" t="s">
        <v>147</v>
      </c>
      <c r="D153" s="144"/>
      <c r="E153" s="126"/>
      <c r="F153" s="122" t="s">
        <v>149</v>
      </c>
      <c r="G153" s="122"/>
      <c r="H153" s="119" t="s">
        <v>151</v>
      </c>
      <c r="I153" s="120"/>
      <c r="J153" s="120"/>
      <c r="K153" s="121"/>
      <c r="L153" s="54"/>
      <c r="M153" s="54"/>
      <c r="N153" s="54"/>
      <c r="O153" s="140"/>
      <c r="P153" s="141"/>
      <c r="Q153" s="142"/>
    </row>
    <row r="154" spans="1:17" s="28" customFormat="1" ht="24" customHeight="1" hidden="1">
      <c r="A154" s="60"/>
      <c r="B154" s="61"/>
      <c r="C154" s="323"/>
      <c r="D154" s="323"/>
      <c r="E154" s="323"/>
      <c r="F154" s="323"/>
      <c r="G154" s="323"/>
      <c r="H154" s="323"/>
      <c r="I154" s="323"/>
      <c r="J154" s="323"/>
      <c r="K154" s="323"/>
      <c r="L154" s="323"/>
      <c r="M154" s="323"/>
      <c r="N154" s="323"/>
      <c r="O154" s="323"/>
      <c r="P154" s="323"/>
      <c r="Q154" s="323"/>
    </row>
    <row r="155" spans="1:18" ht="20.25" customHeight="1" hidden="1">
      <c r="A155" s="104"/>
      <c r="B155" s="338"/>
      <c r="C155" s="329"/>
      <c r="D155" s="330"/>
      <c r="E155" s="330"/>
      <c r="F155" s="330"/>
      <c r="G155" s="330"/>
      <c r="H155" s="330"/>
      <c r="I155" s="330"/>
      <c r="J155" s="330"/>
      <c r="K155" s="330"/>
      <c r="L155" s="330"/>
      <c r="M155" s="330"/>
      <c r="N155" s="330"/>
      <c r="O155" s="330"/>
      <c r="P155" s="330"/>
      <c r="Q155" s="331"/>
      <c r="R155" s="103"/>
    </row>
    <row r="156" spans="1:18" ht="24.75" customHeight="1" hidden="1">
      <c r="A156" s="85"/>
      <c r="B156" s="339"/>
      <c r="C156" s="318"/>
      <c r="D156" s="318"/>
      <c r="E156" s="318"/>
      <c r="F156" s="318"/>
      <c r="G156" s="318"/>
      <c r="H156" s="318"/>
      <c r="I156" s="318"/>
      <c r="J156" s="318"/>
      <c r="K156" s="318"/>
      <c r="L156" s="318"/>
      <c r="M156" s="318"/>
      <c r="N156" s="318"/>
      <c r="O156" s="318"/>
      <c r="P156" s="318"/>
      <c r="Q156" s="318"/>
      <c r="R156" s="103"/>
    </row>
    <row r="157" spans="1:18" ht="15.75" customHeight="1" hidden="1">
      <c r="A157" s="86"/>
      <c r="B157" s="339"/>
      <c r="C157" s="299"/>
      <c r="D157" s="299"/>
      <c r="E157" s="299"/>
      <c r="F157" s="299"/>
      <c r="G157" s="299"/>
      <c r="H157" s="299"/>
      <c r="I157" s="299"/>
      <c r="J157" s="299"/>
      <c r="K157" s="299"/>
      <c r="L157" s="32"/>
      <c r="M157" s="32"/>
      <c r="N157" s="32"/>
      <c r="O157" s="212"/>
      <c r="P157" s="212"/>
      <c r="Q157" s="212"/>
      <c r="R157" s="103"/>
    </row>
    <row r="158" spans="1:18" ht="37.5" customHeight="1" hidden="1">
      <c r="A158" s="85"/>
      <c r="B158" s="339"/>
      <c r="C158" s="214"/>
      <c r="D158" s="214"/>
      <c r="E158" s="214"/>
      <c r="F158" s="214"/>
      <c r="G158" s="212"/>
      <c r="H158" s="212"/>
      <c r="I158" s="123"/>
      <c r="J158" s="123"/>
      <c r="K158" s="123"/>
      <c r="L158" s="50"/>
      <c r="M158" s="50"/>
      <c r="N158" s="50"/>
      <c r="O158" s="319"/>
      <c r="P158" s="319"/>
      <c r="Q158" s="319"/>
      <c r="R158" s="103"/>
    </row>
    <row r="159" spans="1:18" ht="0.75" customHeight="1" hidden="1">
      <c r="A159" s="85"/>
      <c r="B159" s="339"/>
      <c r="C159" s="300"/>
      <c r="D159" s="300"/>
      <c r="E159" s="300"/>
      <c r="F159" s="300"/>
      <c r="G159" s="212"/>
      <c r="H159" s="212"/>
      <c r="I159" s="123"/>
      <c r="J159" s="123"/>
      <c r="K159" s="123"/>
      <c r="L159" s="50"/>
      <c r="M159" s="50"/>
      <c r="N159" s="50"/>
      <c r="O159" s="298"/>
      <c r="P159" s="298"/>
      <c r="Q159" s="298"/>
      <c r="R159" s="103"/>
    </row>
    <row r="160" spans="1:18" ht="21" customHeight="1" hidden="1">
      <c r="A160" s="86"/>
      <c r="B160" s="339"/>
      <c r="C160" s="299"/>
      <c r="D160" s="299"/>
      <c r="E160" s="299"/>
      <c r="F160" s="299"/>
      <c r="G160" s="299"/>
      <c r="H160" s="299"/>
      <c r="I160" s="299"/>
      <c r="J160" s="299"/>
      <c r="K160" s="299"/>
      <c r="L160" s="32"/>
      <c r="M160" s="32"/>
      <c r="N160" s="32"/>
      <c r="O160" s="212"/>
      <c r="P160" s="212"/>
      <c r="Q160" s="212"/>
      <c r="R160" s="103"/>
    </row>
    <row r="161" spans="1:18" ht="48" customHeight="1" hidden="1">
      <c r="A161" s="87"/>
      <c r="B161" s="339"/>
      <c r="C161" s="214"/>
      <c r="D161" s="214"/>
      <c r="E161" s="214"/>
      <c r="F161" s="214"/>
      <c r="G161" s="212"/>
      <c r="H161" s="212"/>
      <c r="I161" s="300"/>
      <c r="J161" s="212"/>
      <c r="K161" s="212"/>
      <c r="L161" s="50"/>
      <c r="M161" s="50"/>
      <c r="N161" s="50"/>
      <c r="O161" s="123"/>
      <c r="P161" s="123"/>
      <c r="Q161" s="123"/>
      <c r="R161" s="103"/>
    </row>
    <row r="162" spans="1:18" ht="0.75" customHeight="1" hidden="1">
      <c r="A162" s="87"/>
      <c r="B162" s="339"/>
      <c r="C162" s="214"/>
      <c r="D162" s="214"/>
      <c r="E162" s="214"/>
      <c r="F162" s="214"/>
      <c r="G162" s="212"/>
      <c r="H162" s="212"/>
      <c r="I162" s="320"/>
      <c r="J162" s="320"/>
      <c r="K162" s="320"/>
      <c r="L162" s="50"/>
      <c r="M162" s="50"/>
      <c r="N162" s="50"/>
      <c r="O162" s="123"/>
      <c r="P162" s="123"/>
      <c r="Q162" s="123"/>
      <c r="R162" s="103"/>
    </row>
    <row r="163" spans="1:18" ht="15.75" customHeight="1" hidden="1">
      <c r="A163" s="87"/>
      <c r="B163" s="339"/>
      <c r="C163" s="214"/>
      <c r="D163" s="214"/>
      <c r="E163" s="214"/>
      <c r="F163" s="214"/>
      <c r="G163" s="212"/>
      <c r="H163" s="212"/>
      <c r="I163" s="320"/>
      <c r="J163" s="320"/>
      <c r="K163" s="320"/>
      <c r="L163" s="50"/>
      <c r="M163" s="50"/>
      <c r="N163" s="50"/>
      <c r="O163" s="123"/>
      <c r="P163" s="123"/>
      <c r="Q163" s="123"/>
      <c r="R163" s="103"/>
    </row>
    <row r="164" spans="1:18" ht="15.75" customHeight="1" hidden="1">
      <c r="A164" s="87"/>
      <c r="B164" s="339"/>
      <c r="C164" s="214"/>
      <c r="D164" s="214"/>
      <c r="E164" s="214"/>
      <c r="F164" s="214"/>
      <c r="G164" s="212"/>
      <c r="H164" s="212"/>
      <c r="I164" s="320"/>
      <c r="J164" s="320"/>
      <c r="K164" s="320"/>
      <c r="L164" s="50"/>
      <c r="M164" s="50"/>
      <c r="N164" s="50"/>
      <c r="O164" s="123"/>
      <c r="P164" s="123"/>
      <c r="Q164" s="123"/>
      <c r="R164" s="103"/>
    </row>
    <row r="165" spans="1:18" ht="30.75" customHeight="1" hidden="1">
      <c r="A165" s="87"/>
      <c r="B165" s="339"/>
      <c r="C165" s="214"/>
      <c r="D165" s="214"/>
      <c r="E165" s="214"/>
      <c r="F165" s="214"/>
      <c r="G165" s="212"/>
      <c r="H165" s="212"/>
      <c r="I165" s="123"/>
      <c r="J165" s="123"/>
      <c r="K165" s="123"/>
      <c r="L165" s="50"/>
      <c r="M165" s="50"/>
      <c r="N165" s="50"/>
      <c r="O165" s="123"/>
      <c r="P165" s="123"/>
      <c r="Q165" s="123"/>
      <c r="R165" s="103"/>
    </row>
    <row r="166" spans="1:18" ht="0.75" customHeight="1" hidden="1">
      <c r="A166" s="87"/>
      <c r="B166" s="339"/>
      <c r="C166" s="214"/>
      <c r="D166" s="214"/>
      <c r="E166" s="214"/>
      <c r="F166" s="214"/>
      <c r="G166" s="212"/>
      <c r="H166" s="212"/>
      <c r="I166" s="123"/>
      <c r="J166" s="123"/>
      <c r="K166" s="123"/>
      <c r="L166" s="50"/>
      <c r="M166" s="50"/>
      <c r="N166" s="50"/>
      <c r="O166" s="212"/>
      <c r="P166" s="212"/>
      <c r="Q166" s="212"/>
      <c r="R166" s="103"/>
    </row>
    <row r="167" spans="1:18" ht="15.75" customHeight="1" hidden="1">
      <c r="A167" s="87"/>
      <c r="B167" s="339"/>
      <c r="C167" s="212"/>
      <c r="D167" s="212"/>
      <c r="E167" s="212"/>
      <c r="F167" s="212"/>
      <c r="G167" s="212"/>
      <c r="H167" s="212"/>
      <c r="I167" s="212"/>
      <c r="J167" s="212"/>
      <c r="K167" s="212"/>
      <c r="L167" s="50"/>
      <c r="M167" s="50"/>
      <c r="N167" s="50"/>
      <c r="O167" s="212"/>
      <c r="P167" s="212"/>
      <c r="Q167" s="212"/>
      <c r="R167" s="103"/>
    </row>
    <row r="168" spans="1:18" ht="24" customHeight="1" hidden="1">
      <c r="A168" s="86"/>
      <c r="B168" s="339"/>
      <c r="C168" s="299"/>
      <c r="D168" s="299"/>
      <c r="E168" s="299"/>
      <c r="F168" s="299"/>
      <c r="G168" s="299"/>
      <c r="H168" s="299"/>
      <c r="I168" s="299"/>
      <c r="J168" s="299"/>
      <c r="K168" s="299"/>
      <c r="L168" s="32"/>
      <c r="M168" s="32"/>
      <c r="N168" s="32"/>
      <c r="O168" s="212"/>
      <c r="P168" s="212"/>
      <c r="Q168" s="212"/>
      <c r="R168" s="103"/>
    </row>
    <row r="169" spans="1:18" ht="28.5" customHeight="1" hidden="1">
      <c r="A169" s="86"/>
      <c r="B169" s="339"/>
      <c r="C169" s="214"/>
      <c r="D169" s="214"/>
      <c r="E169" s="214"/>
      <c r="F169" s="214"/>
      <c r="G169" s="212"/>
      <c r="H169" s="212"/>
      <c r="I169" s="212"/>
      <c r="J169" s="212"/>
      <c r="K169" s="212"/>
      <c r="L169" s="32"/>
      <c r="M169" s="32"/>
      <c r="N169" s="32"/>
      <c r="O169" s="246"/>
      <c r="P169" s="246"/>
      <c r="Q169" s="246"/>
      <c r="R169" s="103"/>
    </row>
    <row r="170" spans="1:18" ht="0.75" customHeight="1" hidden="1">
      <c r="A170" s="86"/>
      <c r="B170" s="339"/>
      <c r="C170" s="214"/>
      <c r="D170" s="214"/>
      <c r="E170" s="214"/>
      <c r="F170" s="214"/>
      <c r="G170" s="212"/>
      <c r="H170" s="212"/>
      <c r="I170" s="212"/>
      <c r="J170" s="212"/>
      <c r="K170" s="212"/>
      <c r="L170" s="50"/>
      <c r="M170" s="50"/>
      <c r="N170" s="50"/>
      <c r="O170" s="321"/>
      <c r="P170" s="321"/>
      <c r="Q170" s="321"/>
      <c r="R170" s="103"/>
    </row>
    <row r="171" spans="1:18" ht="15.75" customHeight="1" hidden="1">
      <c r="A171" s="86"/>
      <c r="B171" s="339"/>
      <c r="C171" s="214"/>
      <c r="D171" s="214"/>
      <c r="E171" s="214"/>
      <c r="F171" s="214"/>
      <c r="G171" s="212"/>
      <c r="H171" s="212"/>
      <c r="I171" s="212"/>
      <c r="J171" s="212"/>
      <c r="K171" s="212"/>
      <c r="L171" s="50"/>
      <c r="M171" s="50"/>
      <c r="N171" s="50"/>
      <c r="O171" s="212"/>
      <c r="P171" s="212"/>
      <c r="Q171" s="212"/>
      <c r="R171" s="103"/>
    </row>
    <row r="172" spans="1:18" ht="15.75" customHeight="1" hidden="1">
      <c r="A172" s="86"/>
      <c r="B172" s="339"/>
      <c r="C172" s="214"/>
      <c r="D172" s="299"/>
      <c r="E172" s="299"/>
      <c r="F172" s="299"/>
      <c r="G172" s="212"/>
      <c r="H172" s="212"/>
      <c r="I172" s="212"/>
      <c r="J172" s="212"/>
      <c r="K172" s="212"/>
      <c r="L172" s="32"/>
      <c r="M172" s="32"/>
      <c r="N172" s="32"/>
      <c r="O172" s="246"/>
      <c r="P172" s="246"/>
      <c r="Q172" s="246"/>
      <c r="R172" s="103"/>
    </row>
    <row r="173" spans="1:18" ht="23.25" customHeight="1" hidden="1">
      <c r="A173" s="86"/>
      <c r="B173" s="339"/>
      <c r="C173" s="299"/>
      <c r="D173" s="299"/>
      <c r="E173" s="299"/>
      <c r="F173" s="299"/>
      <c r="G173" s="86"/>
      <c r="H173" s="86"/>
      <c r="I173" s="86"/>
      <c r="J173" s="86"/>
      <c r="K173" s="86"/>
      <c r="L173" s="32"/>
      <c r="M173" s="32"/>
      <c r="N173" s="32"/>
      <c r="O173" s="32"/>
      <c r="P173" s="32"/>
      <c r="Q173" s="32"/>
      <c r="R173" s="103"/>
    </row>
    <row r="174" spans="1:18" ht="40.5" customHeight="1" hidden="1">
      <c r="A174" s="86"/>
      <c r="B174" s="339"/>
      <c r="C174" s="214"/>
      <c r="D174" s="299"/>
      <c r="E174" s="299"/>
      <c r="F174" s="299"/>
      <c r="G174" s="212"/>
      <c r="H174" s="322"/>
      <c r="I174" s="212"/>
      <c r="J174" s="322"/>
      <c r="K174" s="322"/>
      <c r="L174" s="32"/>
      <c r="M174" s="32"/>
      <c r="N174" s="32"/>
      <c r="O174" s="212"/>
      <c r="P174" s="212"/>
      <c r="Q174" s="212"/>
      <c r="R174" s="103"/>
    </row>
    <row r="175" spans="1:18" ht="15.75" customHeight="1" hidden="1">
      <c r="A175" s="86"/>
      <c r="B175" s="339"/>
      <c r="C175" s="214"/>
      <c r="D175" s="299"/>
      <c r="E175" s="299"/>
      <c r="F175" s="299"/>
      <c r="G175" s="212"/>
      <c r="H175" s="322"/>
      <c r="I175" s="212"/>
      <c r="J175" s="322"/>
      <c r="K175" s="322"/>
      <c r="L175" s="32"/>
      <c r="M175" s="32"/>
      <c r="N175" s="32"/>
      <c r="O175" s="212"/>
      <c r="P175" s="212"/>
      <c r="Q175" s="212"/>
      <c r="R175" s="103"/>
    </row>
    <row r="176" spans="1:18" ht="15.75" customHeight="1" hidden="1">
      <c r="A176" s="86"/>
      <c r="B176" s="339"/>
      <c r="C176" s="214"/>
      <c r="D176" s="214"/>
      <c r="E176" s="214"/>
      <c r="F176" s="214"/>
      <c r="G176" s="212"/>
      <c r="H176" s="322"/>
      <c r="I176" s="212"/>
      <c r="J176" s="322"/>
      <c r="K176" s="322"/>
      <c r="L176" s="32"/>
      <c r="M176" s="32"/>
      <c r="N176" s="32"/>
      <c r="O176" s="212"/>
      <c r="P176" s="212"/>
      <c r="Q176" s="212"/>
      <c r="R176" s="103"/>
    </row>
    <row r="177" spans="1:18" ht="24" customHeight="1" hidden="1">
      <c r="A177" s="86"/>
      <c r="B177" s="339"/>
      <c r="C177" s="87"/>
      <c r="D177" s="87"/>
      <c r="E177" s="87"/>
      <c r="F177" s="87"/>
      <c r="G177" s="32"/>
      <c r="H177" s="86"/>
      <c r="I177" s="32"/>
      <c r="J177" s="86"/>
      <c r="K177" s="86"/>
      <c r="L177" s="32"/>
      <c r="M177" s="32"/>
      <c r="N177" s="32"/>
      <c r="O177" s="32"/>
      <c r="P177" s="32"/>
      <c r="Q177" s="32"/>
      <c r="R177" s="103"/>
    </row>
    <row r="178" spans="1:18" ht="0.75" customHeight="1" hidden="1">
      <c r="A178" s="88"/>
      <c r="B178" s="339"/>
      <c r="C178" s="214"/>
      <c r="D178" s="214"/>
      <c r="E178" s="214"/>
      <c r="F178" s="214"/>
      <c r="G178" s="212"/>
      <c r="H178" s="322"/>
      <c r="I178" s="212"/>
      <c r="J178" s="322"/>
      <c r="K178" s="322"/>
      <c r="L178" s="32"/>
      <c r="M178" s="32"/>
      <c r="N178" s="32"/>
      <c r="O178" s="212"/>
      <c r="P178" s="212"/>
      <c r="Q178" s="212"/>
      <c r="R178" s="103"/>
    </row>
    <row r="179" spans="1:18" ht="6.75" customHeight="1" hidden="1">
      <c r="A179" s="93"/>
      <c r="B179" s="339"/>
      <c r="C179" s="94"/>
      <c r="D179" s="94"/>
      <c r="E179" s="94"/>
      <c r="F179" s="94"/>
      <c r="G179" s="94"/>
      <c r="H179" s="94"/>
      <c r="I179" s="94"/>
      <c r="J179" s="94"/>
      <c r="K179" s="94"/>
      <c r="L179" s="94"/>
      <c r="M179" s="94"/>
      <c r="N179" s="94"/>
      <c r="O179" s="94"/>
      <c r="P179" s="94"/>
      <c r="Q179" s="94"/>
      <c r="R179" s="103"/>
    </row>
    <row r="180" spans="1:18" ht="12.75" customHeight="1" hidden="1">
      <c r="A180" s="93"/>
      <c r="B180" s="339"/>
      <c r="C180" s="94"/>
      <c r="D180" s="94"/>
      <c r="E180" s="94"/>
      <c r="F180" s="94"/>
      <c r="G180" s="94"/>
      <c r="H180" s="94"/>
      <c r="I180" s="94"/>
      <c r="J180" s="94"/>
      <c r="K180" s="94"/>
      <c r="L180" s="94"/>
      <c r="M180" s="94"/>
      <c r="N180" s="94"/>
      <c r="O180" s="94"/>
      <c r="P180" s="94"/>
      <c r="Q180" s="94"/>
      <c r="R180" s="103"/>
    </row>
    <row r="181" spans="1:18" ht="12.75" customHeight="1" hidden="1">
      <c r="A181" s="93"/>
      <c r="B181" s="339"/>
      <c r="C181" s="94"/>
      <c r="D181" s="94"/>
      <c r="E181" s="94"/>
      <c r="F181" s="94"/>
      <c r="G181" s="94"/>
      <c r="H181" s="94"/>
      <c r="I181" s="94"/>
      <c r="J181" s="94"/>
      <c r="K181" s="94"/>
      <c r="L181" s="94"/>
      <c r="M181" s="94"/>
      <c r="N181" s="94"/>
      <c r="O181" s="94"/>
      <c r="P181" s="94"/>
      <c r="Q181" s="94"/>
      <c r="R181" s="103"/>
    </row>
    <row r="182" spans="1:18" ht="12.75" customHeight="1" hidden="1">
      <c r="A182" s="93"/>
      <c r="B182" s="339"/>
      <c r="C182" s="94"/>
      <c r="D182" s="94"/>
      <c r="E182" s="94"/>
      <c r="F182" s="94"/>
      <c r="G182" s="94"/>
      <c r="H182" s="94"/>
      <c r="I182" s="94"/>
      <c r="J182" s="94"/>
      <c r="K182" s="94"/>
      <c r="L182" s="94"/>
      <c r="M182" s="94"/>
      <c r="N182" s="94"/>
      <c r="O182" s="94"/>
      <c r="P182" s="94"/>
      <c r="Q182" s="94"/>
      <c r="R182" s="103"/>
    </row>
    <row r="183" spans="1:18" ht="12.75" customHeight="1" hidden="1">
      <c r="A183" s="93"/>
      <c r="B183" s="339"/>
      <c r="C183" s="94"/>
      <c r="D183" s="94"/>
      <c r="E183" s="94"/>
      <c r="F183" s="94"/>
      <c r="G183" s="94"/>
      <c r="H183" s="94"/>
      <c r="I183" s="94"/>
      <c r="J183" s="94"/>
      <c r="K183" s="94"/>
      <c r="L183" s="94"/>
      <c r="M183" s="94"/>
      <c r="N183" s="94"/>
      <c r="O183" s="94"/>
      <c r="P183" s="94"/>
      <c r="Q183" s="94"/>
      <c r="R183" s="103"/>
    </row>
    <row r="184" spans="1:18" ht="12.75" customHeight="1" hidden="1">
      <c r="A184" s="93"/>
      <c r="B184" s="339"/>
      <c r="C184" s="94"/>
      <c r="D184" s="94"/>
      <c r="E184" s="94"/>
      <c r="F184" s="94"/>
      <c r="G184" s="94"/>
      <c r="H184" s="94"/>
      <c r="I184" s="94"/>
      <c r="J184" s="94"/>
      <c r="K184" s="94"/>
      <c r="L184" s="94"/>
      <c r="M184" s="94"/>
      <c r="N184" s="94"/>
      <c r="O184" s="94"/>
      <c r="P184" s="94"/>
      <c r="Q184" s="94"/>
      <c r="R184" s="103"/>
    </row>
    <row r="185" spans="1:18" ht="12.75" customHeight="1" hidden="1">
      <c r="A185" s="93"/>
      <c r="B185" s="339"/>
      <c r="C185" s="94"/>
      <c r="D185" s="94"/>
      <c r="E185" s="94"/>
      <c r="F185" s="94"/>
      <c r="G185" s="94"/>
      <c r="H185" s="94"/>
      <c r="I185" s="94"/>
      <c r="J185" s="94"/>
      <c r="K185" s="94"/>
      <c r="L185" s="94"/>
      <c r="M185" s="94"/>
      <c r="N185" s="94"/>
      <c r="O185" s="94"/>
      <c r="P185" s="94"/>
      <c r="Q185" s="94"/>
      <c r="R185" s="103"/>
    </row>
    <row r="186" spans="1:18" ht="12.75" customHeight="1" hidden="1">
      <c r="A186" s="93"/>
      <c r="B186" s="339"/>
      <c r="C186" s="94"/>
      <c r="D186" s="94"/>
      <c r="E186" s="94"/>
      <c r="F186" s="94"/>
      <c r="G186" s="94"/>
      <c r="H186" s="94"/>
      <c r="I186" s="94"/>
      <c r="J186" s="94"/>
      <c r="K186" s="94"/>
      <c r="L186" s="94"/>
      <c r="M186" s="94"/>
      <c r="N186" s="94"/>
      <c r="O186" s="94"/>
      <c r="P186" s="94"/>
      <c r="Q186" s="94"/>
      <c r="R186" s="103"/>
    </row>
    <row r="187" spans="1:18" ht="12.75" customHeight="1" hidden="1">
      <c r="A187" s="93"/>
      <c r="B187" s="339"/>
      <c r="C187" s="94"/>
      <c r="D187" s="94"/>
      <c r="E187" s="94"/>
      <c r="F187" s="94"/>
      <c r="G187" s="94"/>
      <c r="H187" s="94"/>
      <c r="I187" s="94"/>
      <c r="J187" s="94"/>
      <c r="K187" s="94"/>
      <c r="L187" s="94"/>
      <c r="M187" s="94"/>
      <c r="N187" s="94"/>
      <c r="O187" s="94"/>
      <c r="P187" s="94"/>
      <c r="Q187" s="94"/>
      <c r="R187" s="103"/>
    </row>
    <row r="188" spans="1:18" ht="12.75" customHeight="1" hidden="1">
      <c r="A188" s="93"/>
      <c r="B188" s="339"/>
      <c r="C188" s="94"/>
      <c r="D188" s="94"/>
      <c r="E188" s="94"/>
      <c r="F188" s="94"/>
      <c r="G188" s="94"/>
      <c r="H188" s="94"/>
      <c r="I188" s="94"/>
      <c r="J188" s="94"/>
      <c r="K188" s="94"/>
      <c r="L188" s="94"/>
      <c r="M188" s="94"/>
      <c r="N188" s="94"/>
      <c r="O188" s="94"/>
      <c r="P188" s="94"/>
      <c r="Q188" s="94"/>
      <c r="R188" s="103"/>
    </row>
    <row r="189" spans="1:18" ht="12.75" customHeight="1" hidden="1">
      <c r="A189" s="93"/>
      <c r="B189" s="339"/>
      <c r="C189" s="94"/>
      <c r="D189" s="94"/>
      <c r="E189" s="94"/>
      <c r="F189" s="94"/>
      <c r="G189" s="94"/>
      <c r="H189" s="94"/>
      <c r="I189" s="94"/>
      <c r="J189" s="94"/>
      <c r="K189" s="94"/>
      <c r="L189" s="94"/>
      <c r="M189" s="94"/>
      <c r="N189" s="94"/>
      <c r="O189" s="94"/>
      <c r="P189" s="94"/>
      <c r="Q189" s="94"/>
      <c r="R189" s="103"/>
    </row>
    <row r="190" spans="1:18" ht="12.75" customHeight="1" hidden="1">
      <c r="A190" s="93"/>
      <c r="B190" s="339"/>
      <c r="C190" s="94"/>
      <c r="D190" s="94"/>
      <c r="E190" s="94"/>
      <c r="F190" s="94"/>
      <c r="G190" s="94"/>
      <c r="H190" s="94"/>
      <c r="I190" s="94"/>
      <c r="J190" s="94"/>
      <c r="K190" s="94"/>
      <c r="L190" s="94"/>
      <c r="M190" s="94"/>
      <c r="N190" s="94"/>
      <c r="O190" s="94"/>
      <c r="P190" s="94"/>
      <c r="Q190" s="94"/>
      <c r="R190" s="103"/>
    </row>
    <row r="191" spans="1:18" ht="12.75" customHeight="1" hidden="1">
      <c r="A191" s="93"/>
      <c r="B191" s="339"/>
      <c r="C191" s="94"/>
      <c r="D191" s="94"/>
      <c r="E191" s="94"/>
      <c r="F191" s="94"/>
      <c r="G191" s="94"/>
      <c r="H191" s="94"/>
      <c r="I191" s="94"/>
      <c r="J191" s="94"/>
      <c r="K191" s="94"/>
      <c r="L191" s="94"/>
      <c r="M191" s="94"/>
      <c r="N191" s="94"/>
      <c r="O191" s="94"/>
      <c r="P191" s="94"/>
      <c r="Q191" s="94"/>
      <c r="R191" s="103"/>
    </row>
    <row r="192" spans="1:18" ht="12.75" customHeight="1" hidden="1">
      <c r="A192" s="93"/>
      <c r="B192" s="339"/>
      <c r="C192" s="94"/>
      <c r="D192" s="94"/>
      <c r="E192" s="94"/>
      <c r="F192" s="94"/>
      <c r="G192" s="94"/>
      <c r="H192" s="94"/>
      <c r="I192" s="94"/>
      <c r="J192" s="94"/>
      <c r="K192" s="94"/>
      <c r="L192" s="94"/>
      <c r="M192" s="94"/>
      <c r="N192" s="94"/>
      <c r="O192" s="94"/>
      <c r="P192" s="94"/>
      <c r="Q192" s="94"/>
      <c r="R192" s="103"/>
    </row>
    <row r="193" spans="1:18" ht="12.75" customHeight="1" hidden="1">
      <c r="A193" s="93"/>
      <c r="B193" s="339"/>
      <c r="C193" s="94"/>
      <c r="D193" s="94"/>
      <c r="E193" s="94"/>
      <c r="F193" s="94"/>
      <c r="G193" s="94"/>
      <c r="H193" s="94"/>
      <c r="I193" s="94"/>
      <c r="J193" s="94"/>
      <c r="K193" s="94"/>
      <c r="L193" s="94"/>
      <c r="M193" s="94"/>
      <c r="N193" s="94"/>
      <c r="O193" s="94"/>
      <c r="P193" s="94"/>
      <c r="Q193" s="94"/>
      <c r="R193" s="103"/>
    </row>
    <row r="194" spans="1:18" ht="12.75" customHeight="1" hidden="1">
      <c r="A194" s="93"/>
      <c r="B194" s="339"/>
      <c r="C194" s="94"/>
      <c r="D194" s="94"/>
      <c r="E194" s="94"/>
      <c r="F194" s="94"/>
      <c r="G194" s="94"/>
      <c r="H194" s="94"/>
      <c r="I194" s="94"/>
      <c r="J194" s="94"/>
      <c r="K194" s="94"/>
      <c r="L194" s="94"/>
      <c r="M194" s="94"/>
      <c r="N194" s="94"/>
      <c r="O194" s="94"/>
      <c r="P194" s="94"/>
      <c r="Q194" s="94"/>
      <c r="R194" s="103"/>
    </row>
    <row r="195" spans="1:18" ht="12.75" customHeight="1" hidden="1">
      <c r="A195" s="93"/>
      <c r="B195" s="339"/>
      <c r="C195" s="94"/>
      <c r="D195" s="94"/>
      <c r="E195" s="94"/>
      <c r="F195" s="94"/>
      <c r="G195" s="94"/>
      <c r="H195" s="94"/>
      <c r="I195" s="94"/>
      <c r="J195" s="94"/>
      <c r="K195" s="94"/>
      <c r="L195" s="94"/>
      <c r="M195" s="94"/>
      <c r="N195" s="94"/>
      <c r="O195" s="94"/>
      <c r="P195" s="94"/>
      <c r="Q195" s="94"/>
      <c r="R195" s="103"/>
    </row>
    <row r="196" spans="1:18" ht="12.75" customHeight="1" hidden="1">
      <c r="A196" s="93"/>
      <c r="B196" s="339"/>
      <c r="C196" s="94"/>
      <c r="D196" s="94"/>
      <c r="E196" s="94"/>
      <c r="F196" s="94"/>
      <c r="G196" s="94"/>
      <c r="H196" s="94"/>
      <c r="I196" s="94"/>
      <c r="J196" s="94"/>
      <c r="K196" s="94"/>
      <c r="L196" s="94"/>
      <c r="M196" s="94"/>
      <c r="N196" s="94"/>
      <c r="O196" s="94"/>
      <c r="P196" s="94"/>
      <c r="Q196" s="94"/>
      <c r="R196" s="103"/>
    </row>
    <row r="197" spans="1:18" ht="12.75" customHeight="1" hidden="1">
      <c r="A197" s="93"/>
      <c r="B197" s="339"/>
      <c r="C197" s="94"/>
      <c r="D197" s="94"/>
      <c r="E197" s="94"/>
      <c r="F197" s="94"/>
      <c r="G197" s="94"/>
      <c r="H197" s="94"/>
      <c r="I197" s="94"/>
      <c r="J197" s="94"/>
      <c r="K197" s="94"/>
      <c r="L197" s="94"/>
      <c r="M197" s="94"/>
      <c r="N197" s="94"/>
      <c r="O197" s="94"/>
      <c r="P197" s="94"/>
      <c r="Q197" s="94"/>
      <c r="R197" s="103"/>
    </row>
    <row r="198" spans="1:18" ht="12.75" customHeight="1" hidden="1">
      <c r="A198" s="93"/>
      <c r="B198" s="339"/>
      <c r="C198" s="94"/>
      <c r="D198" s="94"/>
      <c r="E198" s="94"/>
      <c r="F198" s="94"/>
      <c r="G198" s="94"/>
      <c r="H198" s="94"/>
      <c r="I198" s="94"/>
      <c r="J198" s="94"/>
      <c r="K198" s="94"/>
      <c r="L198" s="94"/>
      <c r="M198" s="94"/>
      <c r="N198" s="94"/>
      <c r="O198" s="94"/>
      <c r="P198" s="94"/>
      <c r="Q198" s="94"/>
      <c r="R198" s="103"/>
    </row>
    <row r="199" spans="1:18" ht="12.75" customHeight="1" hidden="1">
      <c r="A199" s="93"/>
      <c r="B199" s="339"/>
      <c r="C199" s="94"/>
      <c r="D199" s="94"/>
      <c r="E199" s="94"/>
      <c r="F199" s="94"/>
      <c r="G199" s="94"/>
      <c r="H199" s="94"/>
      <c r="I199" s="94"/>
      <c r="J199" s="94"/>
      <c r="K199" s="94"/>
      <c r="L199" s="94"/>
      <c r="M199" s="94"/>
      <c r="N199" s="94"/>
      <c r="O199" s="94"/>
      <c r="P199" s="94"/>
      <c r="Q199" s="94"/>
      <c r="R199" s="103"/>
    </row>
    <row r="200" spans="1:18" ht="12.75" customHeight="1" hidden="1">
      <c r="A200" s="93"/>
      <c r="B200" s="339"/>
      <c r="C200" s="94"/>
      <c r="D200" s="94"/>
      <c r="E200" s="94"/>
      <c r="F200" s="94"/>
      <c r="G200" s="94"/>
      <c r="H200" s="94"/>
      <c r="I200" s="94"/>
      <c r="J200" s="94"/>
      <c r="K200" s="94"/>
      <c r="L200" s="94"/>
      <c r="M200" s="94"/>
      <c r="N200" s="94"/>
      <c r="O200" s="94"/>
      <c r="P200" s="94"/>
      <c r="Q200" s="94"/>
      <c r="R200" s="103"/>
    </row>
    <row r="201" spans="1:18" ht="12.75" customHeight="1" hidden="1">
      <c r="A201" s="93"/>
      <c r="B201" s="339"/>
      <c r="C201" s="94"/>
      <c r="D201" s="94"/>
      <c r="E201" s="94"/>
      <c r="F201" s="94"/>
      <c r="G201" s="94"/>
      <c r="H201" s="94"/>
      <c r="I201" s="94"/>
      <c r="J201" s="94"/>
      <c r="K201" s="94"/>
      <c r="L201" s="94"/>
      <c r="M201" s="94"/>
      <c r="N201" s="94"/>
      <c r="O201" s="94"/>
      <c r="P201" s="94"/>
      <c r="Q201" s="94"/>
      <c r="R201" s="103"/>
    </row>
    <row r="202" spans="1:18" ht="54.75" customHeight="1" hidden="1">
      <c r="A202" s="93"/>
      <c r="B202" s="339"/>
      <c r="C202" s="324"/>
      <c r="D202" s="325"/>
      <c r="E202" s="326"/>
      <c r="F202" s="327"/>
      <c r="G202" s="327"/>
      <c r="H202" s="328"/>
      <c r="I202" s="328"/>
      <c r="J202" s="328"/>
      <c r="K202" s="328"/>
      <c r="L202" s="99"/>
      <c r="M202" s="99"/>
      <c r="N202" s="99"/>
      <c r="O202" s="327"/>
      <c r="P202" s="327"/>
      <c r="Q202" s="327"/>
      <c r="R202" s="103"/>
    </row>
    <row r="203" spans="1:18" ht="15.75" hidden="1">
      <c r="A203" s="93"/>
      <c r="B203" s="339"/>
      <c r="C203" s="143"/>
      <c r="D203" s="144"/>
      <c r="E203" s="144"/>
      <c r="F203" s="123"/>
      <c r="G203" s="123"/>
      <c r="H203" s="109"/>
      <c r="I203" s="110"/>
      <c r="J203" s="110"/>
      <c r="K203" s="111"/>
      <c r="L203" s="51"/>
      <c r="M203" s="51"/>
      <c r="N203" s="51"/>
      <c r="O203" s="140"/>
      <c r="P203" s="141"/>
      <c r="Q203" s="142"/>
      <c r="R203" s="103"/>
    </row>
    <row r="204" spans="1:17" ht="15.75" hidden="1">
      <c r="A204" s="93"/>
      <c r="B204" s="339"/>
      <c r="C204" s="149"/>
      <c r="D204" s="150"/>
      <c r="E204" s="150"/>
      <c r="F204" s="123"/>
      <c r="G204" s="123"/>
      <c r="H204" s="112"/>
      <c r="I204" s="107"/>
      <c r="J204" s="107"/>
      <c r="K204" s="145"/>
      <c r="L204" s="51"/>
      <c r="M204" s="51"/>
      <c r="N204" s="51"/>
      <c r="O204" s="140"/>
      <c r="P204" s="141"/>
      <c r="Q204" s="142"/>
    </row>
    <row r="205" spans="1:17" ht="15.75" hidden="1">
      <c r="A205" s="93"/>
      <c r="B205" s="339"/>
      <c r="C205" s="149"/>
      <c r="D205" s="150"/>
      <c r="E205" s="150"/>
      <c r="F205" s="123"/>
      <c r="G205" s="123"/>
      <c r="H205" s="112"/>
      <c r="I205" s="107"/>
      <c r="J205" s="107"/>
      <c r="K205" s="145"/>
      <c r="L205" s="51"/>
      <c r="M205" s="51"/>
      <c r="N205" s="51"/>
      <c r="O205" s="140"/>
      <c r="P205" s="141"/>
      <c r="Q205" s="142"/>
    </row>
    <row r="206" spans="1:17" ht="15.75" hidden="1">
      <c r="A206" s="93"/>
      <c r="B206" s="339"/>
      <c r="C206" s="149"/>
      <c r="D206" s="150"/>
      <c r="E206" s="150"/>
      <c r="F206" s="123"/>
      <c r="G206" s="123"/>
      <c r="H206" s="112"/>
      <c r="I206" s="107"/>
      <c r="J206" s="107"/>
      <c r="K206" s="145"/>
      <c r="L206" s="51"/>
      <c r="M206" s="51"/>
      <c r="N206" s="51"/>
      <c r="O206" s="140"/>
      <c r="P206" s="141"/>
      <c r="Q206" s="142"/>
    </row>
    <row r="207" spans="1:17" ht="15.75" hidden="1">
      <c r="A207" s="93"/>
      <c r="B207" s="339"/>
      <c r="C207" s="149"/>
      <c r="D207" s="150"/>
      <c r="E207" s="150"/>
      <c r="F207" s="123"/>
      <c r="G207" s="123"/>
      <c r="H207" s="146"/>
      <c r="I207" s="147"/>
      <c r="J207" s="147"/>
      <c r="K207" s="148"/>
      <c r="L207" s="51"/>
      <c r="M207" s="51"/>
      <c r="N207" s="51"/>
      <c r="O207" s="140"/>
      <c r="P207" s="141"/>
      <c r="Q207" s="142"/>
    </row>
    <row r="208" spans="1:17" ht="33.75" customHeight="1" hidden="1">
      <c r="A208" s="93"/>
      <c r="B208" s="339"/>
      <c r="C208" s="108"/>
      <c r="D208" s="108"/>
      <c r="E208" s="108"/>
      <c r="F208" s="123"/>
      <c r="G208" s="123"/>
      <c r="H208" s="123"/>
      <c r="I208" s="123"/>
      <c r="J208" s="123"/>
      <c r="K208" s="123"/>
      <c r="L208" s="51"/>
      <c r="M208" s="51"/>
      <c r="N208" s="51"/>
      <c r="O208" s="335"/>
      <c r="P208" s="335"/>
      <c r="Q208" s="335"/>
    </row>
    <row r="209" spans="1:17" ht="37.5" customHeight="1" hidden="1">
      <c r="A209" s="104"/>
      <c r="B209" s="339"/>
      <c r="C209" s="332"/>
      <c r="D209" s="333"/>
      <c r="E209" s="333"/>
      <c r="F209" s="333"/>
      <c r="G209" s="333"/>
      <c r="H209" s="333"/>
      <c r="I209" s="333"/>
      <c r="J209" s="333"/>
      <c r="K209" s="333"/>
      <c r="L209" s="333"/>
      <c r="M209" s="333"/>
      <c r="N209" s="333"/>
      <c r="O209" s="333"/>
      <c r="P209" s="333"/>
      <c r="Q209" s="334"/>
    </row>
    <row r="210" spans="1:17" ht="27.75" customHeight="1" hidden="1">
      <c r="A210" s="45"/>
      <c r="B210" s="339"/>
      <c r="C210" s="108"/>
      <c r="D210" s="108"/>
      <c r="E210" s="108"/>
      <c r="F210" s="117"/>
      <c r="G210" s="117"/>
      <c r="H210" s="109"/>
      <c r="I210" s="110"/>
      <c r="J210" s="110"/>
      <c r="K210" s="111"/>
      <c r="L210" s="50"/>
      <c r="M210" s="50"/>
      <c r="N210" s="50"/>
      <c r="O210" s="123"/>
      <c r="P210" s="123"/>
      <c r="Q210" s="123"/>
    </row>
    <row r="211" spans="1:17" ht="15.75" hidden="1">
      <c r="A211" s="45"/>
      <c r="B211" s="339"/>
      <c r="C211" s="116"/>
      <c r="D211" s="116"/>
      <c r="E211" s="116"/>
      <c r="F211" s="117"/>
      <c r="G211" s="117"/>
      <c r="H211" s="112"/>
      <c r="I211" s="107"/>
      <c r="J211" s="107"/>
      <c r="K211" s="145"/>
      <c r="L211" s="50"/>
      <c r="M211" s="50"/>
      <c r="N211" s="50"/>
      <c r="O211" s="123"/>
      <c r="P211" s="123"/>
      <c r="Q211" s="123"/>
    </row>
    <row r="212" spans="1:17" ht="15.75" hidden="1">
      <c r="A212" s="45"/>
      <c r="B212" s="339"/>
      <c r="C212" s="116"/>
      <c r="D212" s="116"/>
      <c r="E212" s="116"/>
      <c r="F212" s="117"/>
      <c r="G212" s="117"/>
      <c r="H212" s="112"/>
      <c r="I212" s="107"/>
      <c r="J212" s="107"/>
      <c r="K212" s="145"/>
      <c r="L212" s="50"/>
      <c r="M212" s="50"/>
      <c r="N212" s="50"/>
      <c r="O212" s="123"/>
      <c r="P212" s="123"/>
      <c r="Q212" s="123"/>
    </row>
    <row r="213" spans="1:17" ht="15.75" hidden="1">
      <c r="A213" s="45"/>
      <c r="B213" s="339"/>
      <c r="C213" s="116"/>
      <c r="D213" s="116"/>
      <c r="E213" s="116"/>
      <c r="F213" s="117"/>
      <c r="G213" s="117"/>
      <c r="H213" s="112"/>
      <c r="I213" s="107"/>
      <c r="J213" s="107"/>
      <c r="K213" s="145"/>
      <c r="L213" s="50"/>
      <c r="M213" s="50"/>
      <c r="N213" s="50"/>
      <c r="O213" s="123"/>
      <c r="P213" s="123"/>
      <c r="Q213" s="123"/>
    </row>
    <row r="214" spans="1:17" ht="15.75" hidden="1">
      <c r="A214" s="45"/>
      <c r="B214" s="339"/>
      <c r="C214" s="116"/>
      <c r="D214" s="116"/>
      <c r="E214" s="116"/>
      <c r="F214" s="117"/>
      <c r="G214" s="117"/>
      <c r="H214" s="146"/>
      <c r="I214" s="147"/>
      <c r="J214" s="147"/>
      <c r="K214" s="148"/>
      <c r="L214" s="50"/>
      <c r="M214" s="50"/>
      <c r="N214" s="50"/>
      <c r="O214" s="123"/>
      <c r="P214" s="123"/>
      <c r="Q214" s="123"/>
    </row>
    <row r="215" spans="1:17" ht="15.75" customHeight="1" hidden="1">
      <c r="A215" s="45"/>
      <c r="B215" s="339"/>
      <c r="C215" s="108"/>
      <c r="D215" s="108"/>
      <c r="E215" s="108"/>
      <c r="F215" s="117"/>
      <c r="G215" s="117"/>
      <c r="H215" s="123"/>
      <c r="I215" s="123"/>
      <c r="J215" s="123"/>
      <c r="K215" s="123"/>
      <c r="L215" s="50"/>
      <c r="M215" s="50"/>
      <c r="N215" s="50"/>
      <c r="O215" s="123"/>
      <c r="P215" s="123"/>
      <c r="Q215" s="123"/>
    </row>
    <row r="216" spans="1:17" ht="15.75" hidden="1">
      <c r="A216" s="45"/>
      <c r="B216" s="339"/>
      <c r="C216" s="108"/>
      <c r="D216" s="108"/>
      <c r="E216" s="108"/>
      <c r="F216" s="117"/>
      <c r="G216" s="117"/>
      <c r="H216" s="123"/>
      <c r="I216" s="123"/>
      <c r="J216" s="123"/>
      <c r="K216" s="123"/>
      <c r="L216" s="50"/>
      <c r="M216" s="50"/>
      <c r="N216" s="50"/>
      <c r="O216" s="123"/>
      <c r="P216" s="123"/>
      <c r="Q216" s="123"/>
    </row>
    <row r="217" spans="1:17" ht="15.75" customHeight="1" hidden="1">
      <c r="A217" s="45"/>
      <c r="B217" s="339"/>
      <c r="C217" s="108"/>
      <c r="D217" s="108"/>
      <c r="E217" s="108"/>
      <c r="F217" s="117"/>
      <c r="G217" s="117"/>
      <c r="H217" s="123"/>
      <c r="I217" s="123"/>
      <c r="J217" s="123"/>
      <c r="K217" s="123"/>
      <c r="L217" s="50"/>
      <c r="M217" s="50"/>
      <c r="N217" s="50"/>
      <c r="O217" s="123"/>
      <c r="P217" s="123"/>
      <c r="Q217" s="123"/>
    </row>
    <row r="218" spans="1:17" ht="15.75" hidden="1">
      <c r="A218" s="45"/>
      <c r="B218" s="339"/>
      <c r="C218" s="108"/>
      <c r="D218" s="108"/>
      <c r="E218" s="108"/>
      <c r="F218" s="117"/>
      <c r="G218" s="117"/>
      <c r="H218" s="123"/>
      <c r="I218" s="123"/>
      <c r="J218" s="123"/>
      <c r="K218" s="123"/>
      <c r="L218" s="50"/>
      <c r="M218" s="50"/>
      <c r="N218" s="50"/>
      <c r="O218" s="123"/>
      <c r="P218" s="123"/>
      <c r="Q218" s="123"/>
    </row>
    <row r="219" spans="1:17" ht="18.75" customHeight="1" hidden="1">
      <c r="A219" s="105"/>
      <c r="B219" s="339"/>
      <c r="C219" s="332"/>
      <c r="D219" s="333"/>
      <c r="E219" s="333"/>
      <c r="F219" s="333"/>
      <c r="G219" s="333"/>
      <c r="H219" s="333"/>
      <c r="I219" s="333"/>
      <c r="J219" s="333"/>
      <c r="K219" s="333"/>
      <c r="L219" s="333"/>
      <c r="M219" s="333"/>
      <c r="N219" s="333"/>
      <c r="O219" s="333"/>
      <c r="P219" s="333"/>
      <c r="Q219" s="334"/>
    </row>
    <row r="220" spans="1:17" ht="45" customHeight="1" hidden="1">
      <c r="A220" s="93"/>
      <c r="B220" s="339"/>
      <c r="C220" s="108"/>
      <c r="D220" s="337"/>
      <c r="E220" s="337"/>
      <c r="F220" s="123"/>
      <c r="G220" s="123"/>
      <c r="H220" s="123"/>
      <c r="I220" s="123"/>
      <c r="J220" s="123"/>
      <c r="K220" s="123"/>
      <c r="L220" s="51"/>
      <c r="M220" s="51"/>
      <c r="N220" s="51"/>
      <c r="O220" s="335"/>
      <c r="P220" s="335"/>
      <c r="Q220" s="335"/>
    </row>
    <row r="221" spans="1:17" ht="48" customHeight="1" hidden="1">
      <c r="A221" s="93"/>
      <c r="B221" s="339"/>
      <c r="C221" s="108"/>
      <c r="D221" s="108"/>
      <c r="E221" s="108"/>
      <c r="F221" s="123"/>
      <c r="G221" s="123"/>
      <c r="H221" s="123"/>
      <c r="I221" s="123"/>
      <c r="J221" s="123"/>
      <c r="K221" s="123"/>
      <c r="L221" s="51"/>
      <c r="M221" s="51"/>
      <c r="N221" s="51"/>
      <c r="O221" s="335"/>
      <c r="P221" s="335"/>
      <c r="Q221" s="335"/>
    </row>
    <row r="222" spans="1:17" ht="53.25" customHeight="1" hidden="1">
      <c r="A222" s="93"/>
      <c r="B222" s="339"/>
      <c r="C222" s="108"/>
      <c r="D222" s="108"/>
      <c r="E222" s="108"/>
      <c r="F222" s="123"/>
      <c r="G222" s="123"/>
      <c r="H222" s="336"/>
      <c r="I222" s="336"/>
      <c r="J222" s="336"/>
      <c r="K222" s="336"/>
      <c r="L222" s="54"/>
      <c r="M222" s="54"/>
      <c r="N222" s="54"/>
      <c r="O222" s="335"/>
      <c r="P222" s="335"/>
      <c r="Q222" s="335"/>
    </row>
    <row r="223" spans="1:17" ht="18" customHeight="1" hidden="1">
      <c r="A223" s="104"/>
      <c r="B223" s="339"/>
      <c r="C223" s="332"/>
      <c r="D223" s="333"/>
      <c r="E223" s="333"/>
      <c r="F223" s="333"/>
      <c r="G223" s="333"/>
      <c r="H223" s="333"/>
      <c r="I223" s="333"/>
      <c r="J223" s="333"/>
      <c r="K223" s="333"/>
      <c r="L223" s="333"/>
      <c r="M223" s="333"/>
      <c r="N223" s="333"/>
      <c r="O223" s="333"/>
      <c r="P223" s="333"/>
      <c r="Q223" s="334"/>
    </row>
    <row r="224" spans="1:17" ht="36" customHeight="1" hidden="1">
      <c r="A224" s="93"/>
      <c r="B224" s="339"/>
      <c r="C224" s="108"/>
      <c r="D224" s="108"/>
      <c r="E224" s="108"/>
      <c r="F224" s="123"/>
      <c r="G224" s="123"/>
      <c r="H224" s="123"/>
      <c r="I224" s="123"/>
      <c r="J224" s="123"/>
      <c r="K224" s="123"/>
      <c r="L224" s="51"/>
      <c r="M224" s="51"/>
      <c r="N224" s="51"/>
      <c r="O224" s="335"/>
      <c r="P224" s="335"/>
      <c r="Q224" s="335"/>
    </row>
    <row r="225" spans="1:17" ht="45.75" customHeight="1" hidden="1">
      <c r="A225" s="93"/>
      <c r="B225" s="339"/>
      <c r="C225" s="108"/>
      <c r="D225" s="108"/>
      <c r="E225" s="108"/>
      <c r="F225" s="123"/>
      <c r="G225" s="123"/>
      <c r="H225" s="336"/>
      <c r="I225" s="336"/>
      <c r="J225" s="336"/>
      <c r="K225" s="336"/>
      <c r="L225" s="51"/>
      <c r="M225" s="51"/>
      <c r="N225" s="51"/>
      <c r="O225" s="335"/>
      <c r="P225" s="335"/>
      <c r="Q225" s="335"/>
    </row>
    <row r="226" spans="1:17" ht="35.25" customHeight="1" hidden="1">
      <c r="A226" s="93"/>
      <c r="B226" s="340"/>
      <c r="C226" s="108"/>
      <c r="D226" s="108"/>
      <c r="E226" s="108"/>
      <c r="F226" s="123"/>
      <c r="G226" s="123"/>
      <c r="H226" s="123"/>
      <c r="I226" s="123"/>
      <c r="J226" s="123"/>
      <c r="K226" s="123"/>
      <c r="L226" s="51"/>
      <c r="M226" s="51"/>
      <c r="N226" s="51"/>
      <c r="O226" s="335"/>
      <c r="P226" s="335"/>
      <c r="Q226" s="335"/>
    </row>
    <row r="227" spans="3:17" ht="15.75" hidden="1">
      <c r="C227" s="100"/>
      <c r="D227" s="100"/>
      <c r="E227" s="100"/>
      <c r="F227" s="97"/>
      <c r="G227" s="97"/>
      <c r="H227" s="97"/>
      <c r="I227" s="97"/>
      <c r="J227" s="97"/>
      <c r="K227" s="97"/>
      <c r="L227" s="101"/>
      <c r="M227" s="101"/>
      <c r="N227" s="101"/>
      <c r="O227" s="102"/>
      <c r="P227" s="102"/>
      <c r="Q227" s="102"/>
    </row>
    <row r="228" spans="3:17" ht="15.75" hidden="1">
      <c r="C228" s="100"/>
      <c r="D228" s="100"/>
      <c r="E228" s="100"/>
      <c r="F228" s="97"/>
      <c r="G228" s="97"/>
      <c r="H228" s="97"/>
      <c r="I228" s="97"/>
      <c r="J228" s="97"/>
      <c r="K228" s="97"/>
      <c r="L228" s="101"/>
      <c r="M228" s="101"/>
      <c r="N228" s="101"/>
      <c r="O228" s="102"/>
      <c r="P228" s="102"/>
      <c r="Q228" s="102"/>
    </row>
    <row r="229" spans="3:17" ht="15.75" hidden="1">
      <c r="C229" s="100"/>
      <c r="D229" s="100"/>
      <c r="E229" s="100"/>
      <c r="F229" s="97"/>
      <c r="G229" s="97"/>
      <c r="H229" s="97"/>
      <c r="I229" s="97"/>
      <c r="J229" s="97"/>
      <c r="K229" s="97"/>
      <c r="L229" s="101"/>
      <c r="M229" s="101"/>
      <c r="N229" s="101"/>
      <c r="O229" s="102"/>
      <c r="P229" s="102"/>
      <c r="Q229" s="102"/>
    </row>
    <row r="230" spans="3:17" ht="15.75">
      <c r="C230" s="100"/>
      <c r="D230" s="100"/>
      <c r="E230" s="100"/>
      <c r="F230" s="97"/>
      <c r="G230" s="97"/>
      <c r="H230" s="97"/>
      <c r="I230" s="97"/>
      <c r="J230" s="97"/>
      <c r="K230" s="97"/>
      <c r="L230" s="101"/>
      <c r="M230" s="101"/>
      <c r="N230" s="101"/>
      <c r="O230" s="102"/>
      <c r="P230" s="102"/>
      <c r="Q230" s="102"/>
    </row>
    <row r="231" spans="1:17" s="28" customFormat="1" ht="24" customHeight="1">
      <c r="A231" s="60"/>
      <c r="B231" s="61"/>
      <c r="C231" s="323" t="s">
        <v>173</v>
      </c>
      <c r="D231" s="323"/>
      <c r="E231" s="323"/>
      <c r="F231" s="323"/>
      <c r="G231" s="323"/>
      <c r="H231" s="323"/>
      <c r="I231" s="323"/>
      <c r="J231" s="323"/>
      <c r="K231" s="323"/>
      <c r="L231" s="323"/>
      <c r="M231" s="323"/>
      <c r="N231" s="323"/>
      <c r="O231" s="323"/>
      <c r="P231" s="323"/>
      <c r="Q231" s="323"/>
    </row>
    <row r="232" spans="1:18" ht="20.25" customHeight="1">
      <c r="A232" s="104">
        <v>1</v>
      </c>
      <c r="B232" s="341" t="s">
        <v>162</v>
      </c>
      <c r="C232" s="329" t="s">
        <v>52</v>
      </c>
      <c r="D232" s="330"/>
      <c r="E232" s="330"/>
      <c r="F232" s="330"/>
      <c r="G232" s="330"/>
      <c r="H232" s="330"/>
      <c r="I232" s="330"/>
      <c r="J232" s="330"/>
      <c r="K232" s="330"/>
      <c r="L232" s="330"/>
      <c r="M232" s="330"/>
      <c r="N232" s="330"/>
      <c r="O232" s="330"/>
      <c r="P232" s="330"/>
      <c r="Q232" s="331"/>
      <c r="R232" s="103"/>
    </row>
    <row r="233" spans="1:18" ht="24.75" customHeight="1" hidden="1">
      <c r="A233" s="85"/>
      <c r="B233" s="342"/>
      <c r="C233" s="318" t="s">
        <v>174</v>
      </c>
      <c r="D233" s="318"/>
      <c r="E233" s="318"/>
      <c r="F233" s="318"/>
      <c r="G233" s="318"/>
      <c r="H233" s="318"/>
      <c r="I233" s="318"/>
      <c r="J233" s="318"/>
      <c r="K233" s="318"/>
      <c r="L233" s="318"/>
      <c r="M233" s="318"/>
      <c r="N233" s="318"/>
      <c r="O233" s="318"/>
      <c r="P233" s="318"/>
      <c r="Q233" s="318"/>
      <c r="R233" s="103"/>
    </row>
    <row r="234" spans="1:18" ht="15.75" customHeight="1" hidden="1">
      <c r="A234" s="86">
        <v>1</v>
      </c>
      <c r="B234" s="342"/>
      <c r="C234" s="299" t="s">
        <v>52</v>
      </c>
      <c r="D234" s="299"/>
      <c r="E234" s="299"/>
      <c r="F234" s="299"/>
      <c r="G234" s="299"/>
      <c r="H234" s="299"/>
      <c r="I234" s="299"/>
      <c r="J234" s="299"/>
      <c r="K234" s="299"/>
      <c r="L234" s="32"/>
      <c r="M234" s="32"/>
      <c r="N234" s="32"/>
      <c r="O234" s="212"/>
      <c r="P234" s="212"/>
      <c r="Q234" s="212"/>
      <c r="R234" s="103"/>
    </row>
    <row r="235" spans="1:18" ht="37.5" customHeight="1" hidden="1">
      <c r="A235" s="85"/>
      <c r="B235" s="342"/>
      <c r="C235" s="214" t="s">
        <v>175</v>
      </c>
      <c r="D235" s="214"/>
      <c r="E235" s="214"/>
      <c r="F235" s="214"/>
      <c r="G235" s="212" t="s">
        <v>65</v>
      </c>
      <c r="H235" s="212"/>
      <c r="I235" s="123" t="s">
        <v>176</v>
      </c>
      <c r="J235" s="123"/>
      <c r="K235" s="123"/>
      <c r="L235" s="50">
        <v>3</v>
      </c>
      <c r="M235" s="50">
        <v>1</v>
      </c>
      <c r="N235" s="50">
        <f>L235+M235</f>
        <v>4</v>
      </c>
      <c r="O235" s="319">
        <v>375.37</v>
      </c>
      <c r="P235" s="319"/>
      <c r="Q235" s="319"/>
      <c r="R235" s="103"/>
    </row>
    <row r="236" spans="1:18" ht="0.75" customHeight="1" hidden="1">
      <c r="A236" s="85"/>
      <c r="B236" s="342"/>
      <c r="C236" s="300"/>
      <c r="D236" s="300"/>
      <c r="E236" s="300"/>
      <c r="F236" s="300"/>
      <c r="G236" s="212" t="s">
        <v>65</v>
      </c>
      <c r="H236" s="212"/>
      <c r="I236" s="123" t="s">
        <v>176</v>
      </c>
      <c r="J236" s="123"/>
      <c r="K236" s="123"/>
      <c r="L236" s="50"/>
      <c r="M236" s="50"/>
      <c r="N236" s="50"/>
      <c r="O236" s="298"/>
      <c r="P236" s="298"/>
      <c r="Q236" s="298"/>
      <c r="R236" s="103"/>
    </row>
    <row r="237" spans="1:18" ht="21" customHeight="1" hidden="1">
      <c r="A237" s="86">
        <v>2</v>
      </c>
      <c r="B237" s="342"/>
      <c r="C237" s="299" t="s">
        <v>67</v>
      </c>
      <c r="D237" s="299"/>
      <c r="E237" s="299"/>
      <c r="F237" s="299"/>
      <c r="G237" s="299"/>
      <c r="H237" s="299"/>
      <c r="I237" s="299"/>
      <c r="J237" s="299"/>
      <c r="K237" s="299"/>
      <c r="L237" s="32"/>
      <c r="M237" s="32"/>
      <c r="N237" s="32"/>
      <c r="O237" s="212"/>
      <c r="P237" s="212"/>
      <c r="Q237" s="212"/>
      <c r="R237" s="103"/>
    </row>
    <row r="238" spans="1:18" ht="48" customHeight="1" hidden="1">
      <c r="A238" s="87"/>
      <c r="B238" s="342"/>
      <c r="C238" s="214" t="s">
        <v>177</v>
      </c>
      <c r="D238" s="214"/>
      <c r="E238" s="214"/>
      <c r="F238" s="214"/>
      <c r="G238" s="212" t="s">
        <v>178</v>
      </c>
      <c r="H238" s="212"/>
      <c r="I238" s="300" t="s">
        <v>179</v>
      </c>
      <c r="J238" s="212"/>
      <c r="K238" s="212"/>
      <c r="L238" s="50">
        <v>273</v>
      </c>
      <c r="M238" s="50"/>
      <c r="N238" s="50">
        <f>L238+M238</f>
        <v>273</v>
      </c>
      <c r="O238" s="123">
        <v>3</v>
      </c>
      <c r="P238" s="123"/>
      <c r="Q238" s="123"/>
      <c r="R238" s="103"/>
    </row>
    <row r="239" spans="1:18" ht="0.75" customHeight="1" hidden="1">
      <c r="A239" s="87"/>
      <c r="B239" s="342"/>
      <c r="C239" s="214"/>
      <c r="D239" s="214"/>
      <c r="E239" s="214"/>
      <c r="F239" s="214"/>
      <c r="G239" s="212"/>
      <c r="H239" s="212"/>
      <c r="I239" s="320"/>
      <c r="J239" s="320"/>
      <c r="K239" s="320"/>
      <c r="L239" s="50">
        <v>273</v>
      </c>
      <c r="M239" s="50"/>
      <c r="N239" s="50">
        <f>L239+M239</f>
        <v>273</v>
      </c>
      <c r="O239" s="123"/>
      <c r="P239" s="123"/>
      <c r="Q239" s="123"/>
      <c r="R239" s="103"/>
    </row>
    <row r="240" spans="1:18" ht="15.75" customHeight="1" hidden="1">
      <c r="A240" s="87"/>
      <c r="B240" s="342"/>
      <c r="C240" s="214"/>
      <c r="D240" s="214"/>
      <c r="E240" s="214"/>
      <c r="F240" s="214"/>
      <c r="G240" s="212"/>
      <c r="H240" s="212"/>
      <c r="I240" s="320"/>
      <c r="J240" s="320"/>
      <c r="K240" s="320"/>
      <c r="L240" s="50">
        <v>273</v>
      </c>
      <c r="M240" s="50"/>
      <c r="N240" s="50">
        <f>L240+M240</f>
        <v>273</v>
      </c>
      <c r="O240" s="123"/>
      <c r="P240" s="123"/>
      <c r="Q240" s="123"/>
      <c r="R240" s="103"/>
    </row>
    <row r="241" spans="1:18" ht="15.75" customHeight="1" hidden="1">
      <c r="A241" s="87"/>
      <c r="B241" s="342"/>
      <c r="C241" s="214"/>
      <c r="D241" s="214"/>
      <c r="E241" s="214"/>
      <c r="F241" s="214"/>
      <c r="G241" s="212"/>
      <c r="H241" s="212"/>
      <c r="I241" s="320"/>
      <c r="J241" s="320"/>
      <c r="K241" s="320"/>
      <c r="L241" s="50"/>
      <c r="M241" s="50"/>
      <c r="N241" s="50"/>
      <c r="O241" s="123"/>
      <c r="P241" s="123"/>
      <c r="Q241" s="123"/>
      <c r="R241" s="103"/>
    </row>
    <row r="242" spans="1:18" ht="30.75" customHeight="1" hidden="1">
      <c r="A242" s="87"/>
      <c r="B242" s="342"/>
      <c r="C242" s="214" t="s">
        <v>180</v>
      </c>
      <c r="D242" s="214"/>
      <c r="E242" s="214"/>
      <c r="F242" s="214"/>
      <c r="G242" s="212" t="s">
        <v>178</v>
      </c>
      <c r="H242" s="212"/>
      <c r="I242" s="123" t="s">
        <v>181</v>
      </c>
      <c r="J242" s="123"/>
      <c r="K242" s="123"/>
      <c r="L242" s="50"/>
      <c r="M242" s="50"/>
      <c r="N242" s="50"/>
      <c r="O242" s="123">
        <v>35</v>
      </c>
      <c r="P242" s="123"/>
      <c r="Q242" s="123"/>
      <c r="R242" s="103"/>
    </row>
    <row r="243" spans="1:18" ht="0.75" customHeight="1" hidden="1">
      <c r="A243" s="87"/>
      <c r="B243" s="342"/>
      <c r="C243" s="214" t="s">
        <v>182</v>
      </c>
      <c r="D243" s="214"/>
      <c r="E243" s="214"/>
      <c r="F243" s="214"/>
      <c r="G243" s="212" t="s">
        <v>178</v>
      </c>
      <c r="H243" s="212"/>
      <c r="I243" s="123" t="s">
        <v>176</v>
      </c>
      <c r="J243" s="123"/>
      <c r="K243" s="123"/>
      <c r="L243" s="50"/>
      <c r="M243" s="50"/>
      <c r="N243" s="50"/>
      <c r="O243" s="212">
        <v>5000</v>
      </c>
      <c r="P243" s="212"/>
      <c r="Q243" s="212"/>
      <c r="R243" s="103"/>
    </row>
    <row r="244" spans="1:18" ht="15.75" customHeight="1" hidden="1">
      <c r="A244" s="87"/>
      <c r="B244" s="342"/>
      <c r="C244" s="212"/>
      <c r="D244" s="212"/>
      <c r="E244" s="212"/>
      <c r="F244" s="212"/>
      <c r="G244" s="212"/>
      <c r="H244" s="212"/>
      <c r="I244" s="212"/>
      <c r="J244" s="212"/>
      <c r="K244" s="212"/>
      <c r="L244" s="50"/>
      <c r="M244" s="50"/>
      <c r="N244" s="50"/>
      <c r="O244" s="212"/>
      <c r="P244" s="212"/>
      <c r="Q244" s="212"/>
      <c r="R244" s="103"/>
    </row>
    <row r="245" spans="1:18" ht="24" customHeight="1" hidden="1">
      <c r="A245" s="86">
        <v>3</v>
      </c>
      <c r="B245" s="342"/>
      <c r="C245" s="299" t="s">
        <v>77</v>
      </c>
      <c r="D245" s="299"/>
      <c r="E245" s="299"/>
      <c r="F245" s="299"/>
      <c r="G245" s="299"/>
      <c r="H245" s="299"/>
      <c r="I245" s="299"/>
      <c r="J245" s="299"/>
      <c r="K245" s="299"/>
      <c r="L245" s="32"/>
      <c r="M245" s="32"/>
      <c r="N245" s="32"/>
      <c r="O245" s="212"/>
      <c r="P245" s="212"/>
      <c r="Q245" s="212"/>
      <c r="R245" s="103"/>
    </row>
    <row r="246" spans="1:18" ht="28.5" customHeight="1" hidden="1">
      <c r="A246" s="86"/>
      <c r="B246" s="342"/>
      <c r="C246" s="214" t="s">
        <v>183</v>
      </c>
      <c r="D246" s="214"/>
      <c r="E246" s="214"/>
      <c r="F246" s="214"/>
      <c r="G246" s="212" t="s">
        <v>65</v>
      </c>
      <c r="H246" s="212"/>
      <c r="I246" s="212" t="s">
        <v>181</v>
      </c>
      <c r="J246" s="212"/>
      <c r="K246" s="212"/>
      <c r="L246" s="32"/>
      <c r="M246" s="32"/>
      <c r="N246" s="32"/>
      <c r="O246" s="246">
        <f>O235/O242</f>
        <v>10.724857142857143</v>
      </c>
      <c r="P246" s="246"/>
      <c r="Q246" s="246"/>
      <c r="R246" s="103"/>
    </row>
    <row r="247" spans="1:18" ht="0.75" customHeight="1" hidden="1">
      <c r="A247" s="86"/>
      <c r="B247" s="342"/>
      <c r="C247" s="214" t="s">
        <v>184</v>
      </c>
      <c r="D247" s="214"/>
      <c r="E247" s="214"/>
      <c r="F247" s="214"/>
      <c r="G247" s="212" t="s">
        <v>65</v>
      </c>
      <c r="H247" s="212"/>
      <c r="I247" s="212" t="s">
        <v>181</v>
      </c>
      <c r="J247" s="212"/>
      <c r="K247" s="212"/>
      <c r="L247" s="50"/>
      <c r="M247" s="50"/>
      <c r="N247" s="50"/>
      <c r="O247" s="321">
        <f>O235/O243-0.001</f>
        <v>0.074074</v>
      </c>
      <c r="P247" s="321"/>
      <c r="Q247" s="321"/>
      <c r="R247" s="103"/>
    </row>
    <row r="248" spans="1:18" ht="15.75" customHeight="1" hidden="1">
      <c r="A248" s="86"/>
      <c r="B248" s="342"/>
      <c r="C248" s="214"/>
      <c r="D248" s="214"/>
      <c r="E248" s="214"/>
      <c r="F248" s="214"/>
      <c r="G248" s="212"/>
      <c r="H248" s="212"/>
      <c r="I248" s="212"/>
      <c r="J248" s="212"/>
      <c r="K248" s="212"/>
      <c r="L248" s="50"/>
      <c r="M248" s="50"/>
      <c r="N248" s="50"/>
      <c r="O248" s="212"/>
      <c r="P248" s="212"/>
      <c r="Q248" s="212"/>
      <c r="R248" s="103"/>
    </row>
    <row r="249" spans="1:18" ht="15.75" customHeight="1" hidden="1">
      <c r="A249" s="86"/>
      <c r="B249" s="342"/>
      <c r="C249" s="214"/>
      <c r="D249" s="299"/>
      <c r="E249" s="299"/>
      <c r="F249" s="299"/>
      <c r="G249" s="212"/>
      <c r="H249" s="212"/>
      <c r="I249" s="212"/>
      <c r="J249" s="212"/>
      <c r="K249" s="212"/>
      <c r="L249" s="32"/>
      <c r="M249" s="32"/>
      <c r="N249" s="32"/>
      <c r="O249" s="246"/>
      <c r="P249" s="246"/>
      <c r="Q249" s="246"/>
      <c r="R249" s="103"/>
    </row>
    <row r="250" spans="1:18" ht="23.25" customHeight="1" hidden="1">
      <c r="A250" s="86">
        <v>4</v>
      </c>
      <c r="B250" s="342"/>
      <c r="C250" s="299" t="s">
        <v>94</v>
      </c>
      <c r="D250" s="299"/>
      <c r="E250" s="299"/>
      <c r="F250" s="299"/>
      <c r="G250" s="86"/>
      <c r="H250" s="86"/>
      <c r="I250" s="86"/>
      <c r="J250" s="86"/>
      <c r="K250" s="86"/>
      <c r="L250" s="32"/>
      <c r="M250" s="32"/>
      <c r="N250" s="32"/>
      <c r="O250" s="32"/>
      <c r="P250" s="32"/>
      <c r="Q250" s="32"/>
      <c r="R250" s="103"/>
    </row>
    <row r="251" spans="1:18" ht="40.5" customHeight="1" hidden="1">
      <c r="A251" s="86"/>
      <c r="B251" s="342"/>
      <c r="C251" s="214" t="s">
        <v>185</v>
      </c>
      <c r="D251" s="299"/>
      <c r="E251" s="299"/>
      <c r="F251" s="299"/>
      <c r="G251" s="212" t="s">
        <v>96</v>
      </c>
      <c r="H251" s="322"/>
      <c r="I251" s="212" t="s">
        <v>181</v>
      </c>
      <c r="J251" s="322"/>
      <c r="K251" s="322"/>
      <c r="L251" s="32"/>
      <c r="M251" s="32"/>
      <c r="N251" s="32"/>
      <c r="O251" s="212">
        <v>100</v>
      </c>
      <c r="P251" s="212"/>
      <c r="Q251" s="212"/>
      <c r="R251" s="103"/>
    </row>
    <row r="252" spans="1:18" ht="15.75" customHeight="1" hidden="1">
      <c r="A252" s="86"/>
      <c r="B252" s="342"/>
      <c r="C252" s="214"/>
      <c r="D252" s="299"/>
      <c r="E252" s="299"/>
      <c r="F252" s="299"/>
      <c r="G252" s="212" t="s">
        <v>178</v>
      </c>
      <c r="H252" s="322"/>
      <c r="I252" s="212" t="s">
        <v>186</v>
      </c>
      <c r="J252" s="322"/>
      <c r="K252" s="322"/>
      <c r="L252" s="32"/>
      <c r="M252" s="32"/>
      <c r="N252" s="32"/>
      <c r="O252" s="212"/>
      <c r="P252" s="212"/>
      <c r="Q252" s="212"/>
      <c r="R252" s="103"/>
    </row>
    <row r="253" spans="1:18" ht="15.75" customHeight="1" hidden="1">
      <c r="A253" s="86"/>
      <c r="B253" s="342"/>
      <c r="C253" s="214"/>
      <c r="D253" s="214"/>
      <c r="E253" s="214"/>
      <c r="F253" s="214"/>
      <c r="G253" s="212" t="s">
        <v>178</v>
      </c>
      <c r="H253" s="322"/>
      <c r="I253" s="212" t="s">
        <v>186</v>
      </c>
      <c r="J253" s="322"/>
      <c r="K253" s="322"/>
      <c r="L253" s="32"/>
      <c r="M253" s="32"/>
      <c r="N253" s="32"/>
      <c r="O253" s="212"/>
      <c r="P253" s="212"/>
      <c r="Q253" s="212"/>
      <c r="R253" s="103"/>
    </row>
    <row r="254" spans="1:18" ht="24" customHeight="1" hidden="1">
      <c r="A254" s="86"/>
      <c r="B254" s="342"/>
      <c r="C254" s="87" t="s">
        <v>94</v>
      </c>
      <c r="D254" s="87"/>
      <c r="E254" s="87"/>
      <c r="F254" s="87"/>
      <c r="G254" s="32"/>
      <c r="H254" s="86"/>
      <c r="I254" s="32"/>
      <c r="J254" s="86"/>
      <c r="K254" s="86"/>
      <c r="L254" s="32"/>
      <c r="M254" s="32"/>
      <c r="N254" s="32"/>
      <c r="O254" s="32"/>
      <c r="P254" s="32"/>
      <c r="Q254" s="32"/>
      <c r="R254" s="103"/>
    </row>
    <row r="255" spans="1:18" ht="0.75" customHeight="1" hidden="1">
      <c r="A255" s="88"/>
      <c r="B255" s="342"/>
      <c r="C255" s="214"/>
      <c r="D255" s="214"/>
      <c r="E255" s="214"/>
      <c r="F255" s="214"/>
      <c r="G255" s="212" t="s">
        <v>96</v>
      </c>
      <c r="H255" s="322"/>
      <c r="I255" s="212" t="s">
        <v>186</v>
      </c>
      <c r="J255" s="322"/>
      <c r="K255" s="322"/>
      <c r="L255" s="32"/>
      <c r="M255" s="32"/>
      <c r="N255" s="32"/>
      <c r="O255" s="212"/>
      <c r="P255" s="212"/>
      <c r="Q255" s="212"/>
      <c r="R255" s="103"/>
    </row>
    <row r="256" spans="1:18" ht="6.75" customHeight="1" hidden="1">
      <c r="A256" s="93"/>
      <c r="B256" s="342"/>
      <c r="C256" s="94"/>
      <c r="D256" s="94"/>
      <c r="E256" s="94"/>
      <c r="F256" s="94"/>
      <c r="G256" s="94"/>
      <c r="H256" s="94"/>
      <c r="I256" s="94"/>
      <c r="J256" s="94"/>
      <c r="K256" s="94"/>
      <c r="L256" s="94"/>
      <c r="M256" s="94"/>
      <c r="N256" s="94"/>
      <c r="O256" s="94"/>
      <c r="P256" s="94"/>
      <c r="Q256" s="94"/>
      <c r="R256" s="103"/>
    </row>
    <row r="257" spans="1:18" ht="12.75" customHeight="1" hidden="1">
      <c r="A257" s="93"/>
      <c r="B257" s="342"/>
      <c r="C257" s="94"/>
      <c r="D257" s="94"/>
      <c r="E257" s="94"/>
      <c r="F257" s="94"/>
      <c r="G257" s="94"/>
      <c r="H257" s="94"/>
      <c r="I257" s="94"/>
      <c r="J257" s="94"/>
      <c r="K257" s="94"/>
      <c r="L257" s="94"/>
      <c r="M257" s="94"/>
      <c r="N257" s="94"/>
      <c r="O257" s="94"/>
      <c r="P257" s="94"/>
      <c r="Q257" s="94"/>
      <c r="R257" s="103"/>
    </row>
    <row r="258" spans="1:18" ht="12.75" customHeight="1" hidden="1">
      <c r="A258" s="93"/>
      <c r="B258" s="342"/>
      <c r="C258" s="94"/>
      <c r="D258" s="94"/>
      <c r="E258" s="94"/>
      <c r="F258" s="94"/>
      <c r="G258" s="94"/>
      <c r="H258" s="94"/>
      <c r="I258" s="94"/>
      <c r="J258" s="94"/>
      <c r="K258" s="94"/>
      <c r="L258" s="94"/>
      <c r="M258" s="94"/>
      <c r="N258" s="94"/>
      <c r="O258" s="94"/>
      <c r="P258" s="94"/>
      <c r="Q258" s="94"/>
      <c r="R258" s="103"/>
    </row>
    <row r="259" spans="1:18" ht="12.75" customHeight="1" hidden="1">
      <c r="A259" s="93"/>
      <c r="B259" s="342"/>
      <c r="C259" s="94"/>
      <c r="D259" s="94"/>
      <c r="E259" s="94"/>
      <c r="F259" s="94"/>
      <c r="G259" s="94"/>
      <c r="H259" s="94"/>
      <c r="I259" s="94"/>
      <c r="J259" s="94"/>
      <c r="K259" s="94"/>
      <c r="L259" s="94"/>
      <c r="M259" s="94"/>
      <c r="N259" s="94"/>
      <c r="O259" s="94"/>
      <c r="P259" s="94"/>
      <c r="Q259" s="94"/>
      <c r="R259" s="103"/>
    </row>
    <row r="260" spans="1:18" ht="12.75" customHeight="1" hidden="1">
      <c r="A260" s="93"/>
      <c r="B260" s="342"/>
      <c r="C260" s="94"/>
      <c r="D260" s="94"/>
      <c r="E260" s="94"/>
      <c r="F260" s="94"/>
      <c r="G260" s="94"/>
      <c r="H260" s="94"/>
      <c r="I260" s="94"/>
      <c r="J260" s="94"/>
      <c r="K260" s="94"/>
      <c r="L260" s="94"/>
      <c r="M260" s="94"/>
      <c r="N260" s="94"/>
      <c r="O260" s="94"/>
      <c r="P260" s="94"/>
      <c r="Q260" s="94"/>
      <c r="R260" s="103"/>
    </row>
    <row r="261" spans="1:18" ht="12.75" customHeight="1" hidden="1">
      <c r="A261" s="93"/>
      <c r="B261" s="342"/>
      <c r="C261" s="94"/>
      <c r="D261" s="94"/>
      <c r="E261" s="94"/>
      <c r="F261" s="94"/>
      <c r="G261" s="94"/>
      <c r="H261" s="94"/>
      <c r="I261" s="94"/>
      <c r="J261" s="94"/>
      <c r="K261" s="94"/>
      <c r="L261" s="94"/>
      <c r="M261" s="94"/>
      <c r="N261" s="94"/>
      <c r="O261" s="94"/>
      <c r="P261" s="94"/>
      <c r="Q261" s="94"/>
      <c r="R261" s="103"/>
    </row>
    <row r="262" spans="1:18" ht="12.75" customHeight="1" hidden="1">
      <c r="A262" s="93"/>
      <c r="B262" s="342"/>
      <c r="C262" s="94"/>
      <c r="D262" s="94"/>
      <c r="E262" s="94"/>
      <c r="F262" s="94"/>
      <c r="G262" s="94"/>
      <c r="H262" s="94"/>
      <c r="I262" s="94"/>
      <c r="J262" s="94"/>
      <c r="K262" s="94"/>
      <c r="L262" s="94"/>
      <c r="M262" s="94"/>
      <c r="N262" s="94"/>
      <c r="O262" s="94"/>
      <c r="P262" s="94"/>
      <c r="Q262" s="94"/>
      <c r="R262" s="103"/>
    </row>
    <row r="263" spans="1:18" ht="12.75" customHeight="1" hidden="1">
      <c r="A263" s="93"/>
      <c r="B263" s="342"/>
      <c r="C263" s="94"/>
      <c r="D263" s="94"/>
      <c r="E263" s="94"/>
      <c r="F263" s="94"/>
      <c r="G263" s="94"/>
      <c r="H263" s="94"/>
      <c r="I263" s="94"/>
      <c r="J263" s="94"/>
      <c r="K263" s="94"/>
      <c r="L263" s="94"/>
      <c r="M263" s="94"/>
      <c r="N263" s="94"/>
      <c r="O263" s="94"/>
      <c r="P263" s="94"/>
      <c r="Q263" s="94"/>
      <c r="R263" s="103"/>
    </row>
    <row r="264" spans="1:18" ht="12.75" customHeight="1" hidden="1">
      <c r="A264" s="93"/>
      <c r="B264" s="342"/>
      <c r="C264" s="94"/>
      <c r="D264" s="94"/>
      <c r="E264" s="94"/>
      <c r="F264" s="94"/>
      <c r="G264" s="94"/>
      <c r="H264" s="94"/>
      <c r="I264" s="94"/>
      <c r="J264" s="94"/>
      <c r="K264" s="94"/>
      <c r="L264" s="94"/>
      <c r="M264" s="94"/>
      <c r="N264" s="94"/>
      <c r="O264" s="94"/>
      <c r="P264" s="94"/>
      <c r="Q264" s="94"/>
      <c r="R264" s="103"/>
    </row>
    <row r="265" spans="1:18" ht="12.75" customHeight="1" hidden="1">
      <c r="A265" s="93"/>
      <c r="B265" s="342"/>
      <c r="C265" s="94"/>
      <c r="D265" s="94"/>
      <c r="E265" s="94"/>
      <c r="F265" s="94"/>
      <c r="G265" s="94"/>
      <c r="H265" s="94"/>
      <c r="I265" s="94"/>
      <c r="J265" s="94"/>
      <c r="K265" s="94"/>
      <c r="L265" s="94"/>
      <c r="M265" s="94"/>
      <c r="N265" s="94"/>
      <c r="O265" s="94"/>
      <c r="P265" s="94"/>
      <c r="Q265" s="94"/>
      <c r="R265" s="103"/>
    </row>
    <row r="266" spans="1:18" ht="12.75" customHeight="1" hidden="1">
      <c r="A266" s="93"/>
      <c r="B266" s="342"/>
      <c r="C266" s="94"/>
      <c r="D266" s="94"/>
      <c r="E266" s="94"/>
      <c r="F266" s="94"/>
      <c r="G266" s="94"/>
      <c r="H266" s="94"/>
      <c r="I266" s="94"/>
      <c r="J266" s="94"/>
      <c r="K266" s="94"/>
      <c r="L266" s="94"/>
      <c r="M266" s="94"/>
      <c r="N266" s="94"/>
      <c r="O266" s="94"/>
      <c r="P266" s="94"/>
      <c r="Q266" s="94"/>
      <c r="R266" s="103"/>
    </row>
    <row r="267" spans="1:18" ht="12.75" customHeight="1" hidden="1">
      <c r="A267" s="93"/>
      <c r="B267" s="342"/>
      <c r="C267" s="94"/>
      <c r="D267" s="94"/>
      <c r="E267" s="94"/>
      <c r="F267" s="94"/>
      <c r="G267" s="94"/>
      <c r="H267" s="94"/>
      <c r="I267" s="94"/>
      <c r="J267" s="94"/>
      <c r="K267" s="94"/>
      <c r="L267" s="94"/>
      <c r="M267" s="94"/>
      <c r="N267" s="94"/>
      <c r="O267" s="94"/>
      <c r="P267" s="94"/>
      <c r="Q267" s="94"/>
      <c r="R267" s="103"/>
    </row>
    <row r="268" spans="1:18" ht="12.75" customHeight="1" hidden="1">
      <c r="A268" s="93"/>
      <c r="B268" s="342"/>
      <c r="C268" s="94"/>
      <c r="D268" s="94"/>
      <c r="E268" s="94"/>
      <c r="F268" s="94"/>
      <c r="G268" s="94"/>
      <c r="H268" s="94"/>
      <c r="I268" s="94"/>
      <c r="J268" s="94"/>
      <c r="K268" s="94"/>
      <c r="L268" s="94"/>
      <c r="M268" s="94"/>
      <c r="N268" s="94"/>
      <c r="O268" s="94"/>
      <c r="P268" s="94"/>
      <c r="Q268" s="94"/>
      <c r="R268" s="103"/>
    </row>
    <row r="269" spans="1:18" ht="12.75" customHeight="1" hidden="1">
      <c r="A269" s="93"/>
      <c r="B269" s="342"/>
      <c r="C269" s="94"/>
      <c r="D269" s="94"/>
      <c r="E269" s="94"/>
      <c r="F269" s="94"/>
      <c r="G269" s="94"/>
      <c r="H269" s="94"/>
      <c r="I269" s="94"/>
      <c r="J269" s="94"/>
      <c r="K269" s="94"/>
      <c r="L269" s="94"/>
      <c r="M269" s="94"/>
      <c r="N269" s="94"/>
      <c r="O269" s="94"/>
      <c r="P269" s="94"/>
      <c r="Q269" s="94"/>
      <c r="R269" s="103"/>
    </row>
    <row r="270" spans="1:18" ht="12.75" customHeight="1" hidden="1">
      <c r="A270" s="93"/>
      <c r="B270" s="342"/>
      <c r="C270" s="94"/>
      <c r="D270" s="94"/>
      <c r="E270" s="94"/>
      <c r="F270" s="94"/>
      <c r="G270" s="94"/>
      <c r="H270" s="94"/>
      <c r="I270" s="94"/>
      <c r="J270" s="94"/>
      <c r="K270" s="94"/>
      <c r="L270" s="94"/>
      <c r="M270" s="94"/>
      <c r="N270" s="94"/>
      <c r="O270" s="94"/>
      <c r="P270" s="94"/>
      <c r="Q270" s="94"/>
      <c r="R270" s="103"/>
    </row>
    <row r="271" spans="1:18" ht="12.75" customHeight="1" hidden="1">
      <c r="A271" s="93"/>
      <c r="B271" s="342"/>
      <c r="C271" s="94"/>
      <c r="D271" s="94"/>
      <c r="E271" s="94"/>
      <c r="F271" s="94"/>
      <c r="G271" s="94"/>
      <c r="H271" s="94"/>
      <c r="I271" s="94"/>
      <c r="J271" s="94"/>
      <c r="K271" s="94"/>
      <c r="L271" s="94"/>
      <c r="M271" s="94"/>
      <c r="N271" s="94"/>
      <c r="O271" s="94"/>
      <c r="P271" s="94"/>
      <c r="Q271" s="94"/>
      <c r="R271" s="103"/>
    </row>
    <row r="272" spans="1:18" ht="12.75" customHeight="1" hidden="1">
      <c r="A272" s="93"/>
      <c r="B272" s="342"/>
      <c r="C272" s="94"/>
      <c r="D272" s="94"/>
      <c r="E272" s="94"/>
      <c r="F272" s="94"/>
      <c r="G272" s="94"/>
      <c r="H272" s="94"/>
      <c r="I272" s="94"/>
      <c r="J272" s="94"/>
      <c r="K272" s="94"/>
      <c r="L272" s="94"/>
      <c r="M272" s="94"/>
      <c r="N272" s="94"/>
      <c r="O272" s="94"/>
      <c r="P272" s="94"/>
      <c r="Q272" s="94"/>
      <c r="R272" s="103"/>
    </row>
    <row r="273" spans="1:18" ht="12.75" customHeight="1" hidden="1">
      <c r="A273" s="93"/>
      <c r="B273" s="342"/>
      <c r="C273" s="94"/>
      <c r="D273" s="94"/>
      <c r="E273" s="94"/>
      <c r="F273" s="94"/>
      <c r="G273" s="94"/>
      <c r="H273" s="94"/>
      <c r="I273" s="94"/>
      <c r="J273" s="94"/>
      <c r="K273" s="94"/>
      <c r="L273" s="94"/>
      <c r="M273" s="94"/>
      <c r="N273" s="94"/>
      <c r="O273" s="94"/>
      <c r="P273" s="94"/>
      <c r="Q273" s="94"/>
      <c r="R273" s="103"/>
    </row>
    <row r="274" spans="1:18" ht="12.75" customHeight="1" hidden="1">
      <c r="A274" s="93"/>
      <c r="B274" s="342"/>
      <c r="C274" s="94"/>
      <c r="D274" s="94"/>
      <c r="E274" s="94"/>
      <c r="F274" s="94"/>
      <c r="G274" s="94"/>
      <c r="H274" s="94"/>
      <c r="I274" s="94"/>
      <c r="J274" s="94"/>
      <c r="K274" s="94"/>
      <c r="L274" s="94"/>
      <c r="M274" s="94"/>
      <c r="N274" s="94"/>
      <c r="O274" s="94"/>
      <c r="P274" s="94"/>
      <c r="Q274" s="94"/>
      <c r="R274" s="103"/>
    </row>
    <row r="275" spans="1:18" ht="12.75" customHeight="1" hidden="1">
      <c r="A275" s="93"/>
      <c r="B275" s="342"/>
      <c r="C275" s="94"/>
      <c r="D275" s="94"/>
      <c r="E275" s="94"/>
      <c r="F275" s="94"/>
      <c r="G275" s="94"/>
      <c r="H275" s="94"/>
      <c r="I275" s="94"/>
      <c r="J275" s="94"/>
      <c r="K275" s="94"/>
      <c r="L275" s="94"/>
      <c r="M275" s="94"/>
      <c r="N275" s="94"/>
      <c r="O275" s="94"/>
      <c r="P275" s="94"/>
      <c r="Q275" s="94"/>
      <c r="R275" s="103"/>
    </row>
    <row r="276" spans="1:18" ht="12.75" customHeight="1" hidden="1">
      <c r="A276" s="93"/>
      <c r="B276" s="342"/>
      <c r="C276" s="94"/>
      <c r="D276" s="94"/>
      <c r="E276" s="94"/>
      <c r="F276" s="94"/>
      <c r="G276" s="94"/>
      <c r="H276" s="94"/>
      <c r="I276" s="94"/>
      <c r="J276" s="94"/>
      <c r="K276" s="94"/>
      <c r="L276" s="94"/>
      <c r="M276" s="94"/>
      <c r="N276" s="94"/>
      <c r="O276" s="94"/>
      <c r="P276" s="94"/>
      <c r="Q276" s="94"/>
      <c r="R276" s="103"/>
    </row>
    <row r="277" spans="1:18" ht="12.75" customHeight="1" hidden="1">
      <c r="A277" s="93"/>
      <c r="B277" s="342"/>
      <c r="C277" s="94"/>
      <c r="D277" s="94"/>
      <c r="E277" s="94"/>
      <c r="F277" s="94"/>
      <c r="G277" s="94"/>
      <c r="H277" s="94"/>
      <c r="I277" s="94"/>
      <c r="J277" s="94"/>
      <c r="K277" s="94"/>
      <c r="L277" s="94"/>
      <c r="M277" s="94"/>
      <c r="N277" s="94"/>
      <c r="O277" s="94"/>
      <c r="P277" s="94"/>
      <c r="Q277" s="94"/>
      <c r="R277" s="103"/>
    </row>
    <row r="278" spans="1:18" ht="12.75" customHeight="1" hidden="1">
      <c r="A278" s="93"/>
      <c r="B278" s="342"/>
      <c r="C278" s="94"/>
      <c r="D278" s="94"/>
      <c r="E278" s="94"/>
      <c r="F278" s="94"/>
      <c r="G278" s="94"/>
      <c r="H278" s="94"/>
      <c r="I278" s="94"/>
      <c r="J278" s="94"/>
      <c r="K278" s="94"/>
      <c r="L278" s="94"/>
      <c r="M278" s="94"/>
      <c r="N278" s="94"/>
      <c r="O278" s="94"/>
      <c r="P278" s="94"/>
      <c r="Q278" s="94"/>
      <c r="R278" s="103"/>
    </row>
    <row r="279" spans="1:18" ht="54.75" customHeight="1">
      <c r="A279" s="93"/>
      <c r="B279" s="342"/>
      <c r="C279" s="324" t="s">
        <v>53</v>
      </c>
      <c r="D279" s="325"/>
      <c r="E279" s="326"/>
      <c r="F279" s="327"/>
      <c r="G279" s="327"/>
      <c r="H279" s="328" t="s">
        <v>55</v>
      </c>
      <c r="I279" s="328"/>
      <c r="J279" s="328"/>
      <c r="K279" s="328"/>
      <c r="L279" s="99"/>
      <c r="M279" s="99"/>
      <c r="N279" s="99"/>
      <c r="O279" s="327">
        <v>3</v>
      </c>
      <c r="P279" s="327"/>
      <c r="Q279" s="327"/>
      <c r="R279" s="103"/>
    </row>
    <row r="280" spans="1:18" ht="15.75">
      <c r="A280" s="93"/>
      <c r="B280" s="342"/>
      <c r="C280" s="143" t="s">
        <v>129</v>
      </c>
      <c r="D280" s="144"/>
      <c r="E280" s="144"/>
      <c r="F280" s="123" t="s">
        <v>65</v>
      </c>
      <c r="G280" s="123"/>
      <c r="H280" s="109" t="s">
        <v>134</v>
      </c>
      <c r="I280" s="110"/>
      <c r="J280" s="110"/>
      <c r="K280" s="111"/>
      <c r="L280" s="51"/>
      <c r="M280" s="51"/>
      <c r="N280" s="51"/>
      <c r="O280" s="140">
        <f>O281+O282+O283+O284</f>
        <v>23717.600000000006</v>
      </c>
      <c r="P280" s="141"/>
      <c r="Q280" s="142"/>
      <c r="R280" s="103"/>
    </row>
    <row r="281" spans="1:17" ht="15.75">
      <c r="A281" s="93"/>
      <c r="B281" s="342"/>
      <c r="C281" s="149" t="s">
        <v>130</v>
      </c>
      <c r="D281" s="150"/>
      <c r="E281" s="150"/>
      <c r="F281" s="123" t="s">
        <v>65</v>
      </c>
      <c r="G281" s="123"/>
      <c r="H281" s="112"/>
      <c r="I281" s="107"/>
      <c r="J281" s="107"/>
      <c r="K281" s="145"/>
      <c r="L281" s="51"/>
      <c r="M281" s="51"/>
      <c r="N281" s="51"/>
      <c r="O281" s="140">
        <v>14947.2</v>
      </c>
      <c r="P281" s="141"/>
      <c r="Q281" s="142"/>
    </row>
    <row r="282" spans="1:17" ht="15.75">
      <c r="A282" s="93"/>
      <c r="B282" s="342"/>
      <c r="C282" s="149" t="s">
        <v>131</v>
      </c>
      <c r="D282" s="150"/>
      <c r="E282" s="150"/>
      <c r="F282" s="123" t="s">
        <v>65</v>
      </c>
      <c r="G282" s="123"/>
      <c r="H282" s="112"/>
      <c r="I282" s="107"/>
      <c r="J282" s="107"/>
      <c r="K282" s="145"/>
      <c r="L282" s="51"/>
      <c r="M282" s="51"/>
      <c r="N282" s="51"/>
      <c r="O282" s="140">
        <v>1683.9</v>
      </c>
      <c r="P282" s="141"/>
      <c r="Q282" s="142"/>
    </row>
    <row r="283" spans="1:17" ht="15.75">
      <c r="A283" s="93"/>
      <c r="B283" s="342"/>
      <c r="C283" s="149" t="s">
        <v>132</v>
      </c>
      <c r="D283" s="150"/>
      <c r="E283" s="150"/>
      <c r="F283" s="123" t="s">
        <v>65</v>
      </c>
      <c r="G283" s="123"/>
      <c r="H283" s="112"/>
      <c r="I283" s="107"/>
      <c r="J283" s="107"/>
      <c r="K283" s="145"/>
      <c r="L283" s="51"/>
      <c r="M283" s="51"/>
      <c r="N283" s="51"/>
      <c r="O283" s="140">
        <v>5728.1</v>
      </c>
      <c r="P283" s="141"/>
      <c r="Q283" s="142"/>
    </row>
    <row r="284" spans="1:17" ht="15.75">
      <c r="A284" s="93"/>
      <c r="B284" s="342"/>
      <c r="C284" s="149" t="s">
        <v>133</v>
      </c>
      <c r="D284" s="150"/>
      <c r="E284" s="150"/>
      <c r="F284" s="123" t="s">
        <v>65</v>
      </c>
      <c r="G284" s="123"/>
      <c r="H284" s="146"/>
      <c r="I284" s="147"/>
      <c r="J284" s="147"/>
      <c r="K284" s="148"/>
      <c r="L284" s="51"/>
      <c r="M284" s="51"/>
      <c r="N284" s="51"/>
      <c r="O284" s="140">
        <v>1358.4</v>
      </c>
      <c r="P284" s="141"/>
      <c r="Q284" s="142"/>
    </row>
    <row r="285" spans="1:17" ht="33.75" customHeight="1" hidden="1">
      <c r="A285" s="93"/>
      <c r="B285" s="342"/>
      <c r="C285" s="108" t="s">
        <v>187</v>
      </c>
      <c r="D285" s="108"/>
      <c r="E285" s="108"/>
      <c r="F285" s="123" t="s">
        <v>65</v>
      </c>
      <c r="G285" s="123"/>
      <c r="H285" s="123" t="s">
        <v>188</v>
      </c>
      <c r="I285" s="123"/>
      <c r="J285" s="123"/>
      <c r="K285" s="123"/>
      <c r="L285" s="51"/>
      <c r="M285" s="51"/>
      <c r="N285" s="51"/>
      <c r="O285" s="335">
        <f>P158</f>
        <v>0</v>
      </c>
      <c r="P285" s="335"/>
      <c r="Q285" s="335"/>
    </row>
    <row r="286" spans="1:17" ht="37.5" customHeight="1">
      <c r="A286" s="104">
        <v>2</v>
      </c>
      <c r="B286" s="342"/>
      <c r="C286" s="332" t="s">
        <v>67</v>
      </c>
      <c r="D286" s="333"/>
      <c r="E286" s="333"/>
      <c r="F286" s="333"/>
      <c r="G286" s="333"/>
      <c r="H286" s="333"/>
      <c r="I286" s="333"/>
      <c r="J286" s="333"/>
      <c r="K286" s="333"/>
      <c r="L286" s="333"/>
      <c r="M286" s="333"/>
      <c r="N286" s="333"/>
      <c r="O286" s="333"/>
      <c r="P286" s="333"/>
      <c r="Q286" s="334"/>
    </row>
    <row r="287" spans="1:17" ht="27.75" customHeight="1">
      <c r="A287" s="45"/>
      <c r="B287" s="342"/>
      <c r="C287" s="108" t="s">
        <v>135</v>
      </c>
      <c r="D287" s="108"/>
      <c r="E287" s="108"/>
      <c r="F287" s="117"/>
      <c r="G287" s="117"/>
      <c r="H287" s="109" t="s">
        <v>189</v>
      </c>
      <c r="I287" s="110"/>
      <c r="J287" s="110"/>
      <c r="K287" s="111"/>
      <c r="L287" s="50"/>
      <c r="M287" s="50"/>
      <c r="N287" s="50"/>
      <c r="O287" s="123"/>
      <c r="P287" s="123"/>
      <c r="Q287" s="123"/>
    </row>
    <row r="288" spans="1:17" ht="15.75">
      <c r="A288" s="45"/>
      <c r="B288" s="342"/>
      <c r="C288" s="116" t="s">
        <v>136</v>
      </c>
      <c r="D288" s="116"/>
      <c r="E288" s="116"/>
      <c r="F288" s="117" t="s">
        <v>139</v>
      </c>
      <c r="G288" s="117"/>
      <c r="H288" s="112"/>
      <c r="I288" s="107"/>
      <c r="J288" s="107"/>
      <c r="K288" s="145"/>
      <c r="L288" s="50"/>
      <c r="M288" s="50"/>
      <c r="N288" s="50"/>
      <c r="O288" s="123">
        <v>8325</v>
      </c>
      <c r="P288" s="123"/>
      <c r="Q288" s="123"/>
    </row>
    <row r="289" spans="1:17" ht="15.75">
      <c r="A289" s="45"/>
      <c r="B289" s="342"/>
      <c r="C289" s="116" t="s">
        <v>142</v>
      </c>
      <c r="D289" s="116"/>
      <c r="E289" s="116"/>
      <c r="F289" s="117" t="s">
        <v>140</v>
      </c>
      <c r="G289" s="117"/>
      <c r="H289" s="112"/>
      <c r="I289" s="107"/>
      <c r="J289" s="107"/>
      <c r="K289" s="145"/>
      <c r="L289" s="50"/>
      <c r="M289" s="50"/>
      <c r="N289" s="50"/>
      <c r="O289" s="123">
        <f>118500+7600</f>
        <v>126100</v>
      </c>
      <c r="P289" s="123"/>
      <c r="Q289" s="123"/>
    </row>
    <row r="290" spans="1:17" ht="15.75">
      <c r="A290" s="45"/>
      <c r="B290" s="342"/>
      <c r="C290" s="116" t="s">
        <v>137</v>
      </c>
      <c r="D290" s="116"/>
      <c r="E290" s="116"/>
      <c r="F290" s="117" t="s">
        <v>141</v>
      </c>
      <c r="G290" s="117"/>
      <c r="H290" s="112"/>
      <c r="I290" s="107"/>
      <c r="J290" s="107"/>
      <c r="K290" s="145"/>
      <c r="L290" s="50"/>
      <c r="M290" s="50"/>
      <c r="N290" s="50"/>
      <c r="O290" s="123">
        <v>2267200</v>
      </c>
      <c r="P290" s="123"/>
      <c r="Q290" s="123"/>
    </row>
    <row r="291" spans="1:17" ht="15.75">
      <c r="A291" s="45"/>
      <c r="B291" s="342"/>
      <c r="C291" s="116" t="s">
        <v>138</v>
      </c>
      <c r="D291" s="116"/>
      <c r="E291" s="116"/>
      <c r="F291" s="117" t="s">
        <v>140</v>
      </c>
      <c r="G291" s="117"/>
      <c r="H291" s="146"/>
      <c r="I291" s="147"/>
      <c r="J291" s="147"/>
      <c r="K291" s="148"/>
      <c r="L291" s="50"/>
      <c r="M291" s="50"/>
      <c r="N291" s="50"/>
      <c r="O291" s="123">
        <v>125733</v>
      </c>
      <c r="P291" s="123"/>
      <c r="Q291" s="123"/>
    </row>
    <row r="292" spans="1:17" ht="15.75" customHeight="1">
      <c r="A292" s="45"/>
      <c r="B292" s="342"/>
      <c r="C292" s="108" t="s">
        <v>143</v>
      </c>
      <c r="D292" s="108"/>
      <c r="E292" s="108"/>
      <c r="F292" s="117"/>
      <c r="G292" s="117"/>
      <c r="H292" s="123"/>
      <c r="I292" s="123"/>
      <c r="J292" s="123"/>
      <c r="K292" s="123"/>
      <c r="L292" s="50"/>
      <c r="M292" s="50"/>
      <c r="N292" s="50"/>
      <c r="O292" s="123"/>
      <c r="P292" s="123"/>
      <c r="Q292" s="123"/>
    </row>
    <row r="293" spans="1:17" ht="15.75">
      <c r="A293" s="45"/>
      <c r="B293" s="342"/>
      <c r="C293" s="108" t="s">
        <v>190</v>
      </c>
      <c r="D293" s="108"/>
      <c r="E293" s="108"/>
      <c r="F293" s="117" t="s">
        <v>54</v>
      </c>
      <c r="G293" s="117"/>
      <c r="H293" s="123" t="s">
        <v>191</v>
      </c>
      <c r="I293" s="123"/>
      <c r="J293" s="123"/>
      <c r="K293" s="123"/>
      <c r="L293" s="50"/>
      <c r="M293" s="50"/>
      <c r="N293" s="50"/>
      <c r="O293" s="123">
        <v>3</v>
      </c>
      <c r="P293" s="123"/>
      <c r="Q293" s="123"/>
    </row>
    <row r="294" spans="1:17" ht="15.75" customHeight="1">
      <c r="A294" s="45"/>
      <c r="B294" s="342"/>
      <c r="C294" s="108" t="s">
        <v>192</v>
      </c>
      <c r="D294" s="108"/>
      <c r="E294" s="108"/>
      <c r="F294" s="117" t="s">
        <v>54</v>
      </c>
      <c r="G294" s="117"/>
      <c r="H294" s="123"/>
      <c r="I294" s="123"/>
      <c r="J294" s="123"/>
      <c r="K294" s="123"/>
      <c r="L294" s="50"/>
      <c r="M294" s="50"/>
      <c r="N294" s="50"/>
      <c r="O294" s="123">
        <v>1</v>
      </c>
      <c r="P294" s="123"/>
      <c r="Q294" s="123"/>
    </row>
    <row r="295" spans="1:17" ht="15.75">
      <c r="A295" s="45"/>
      <c r="B295" s="342"/>
      <c r="C295" s="108" t="s">
        <v>193</v>
      </c>
      <c r="D295" s="108"/>
      <c r="E295" s="108"/>
      <c r="F295" s="117" t="s">
        <v>54</v>
      </c>
      <c r="G295" s="117"/>
      <c r="H295" s="123"/>
      <c r="I295" s="123"/>
      <c r="J295" s="123"/>
      <c r="K295" s="123"/>
      <c r="L295" s="50"/>
      <c r="M295" s="50"/>
      <c r="N295" s="50"/>
      <c r="O295" s="123">
        <f>11751-10898</f>
        <v>853</v>
      </c>
      <c r="P295" s="123"/>
      <c r="Q295" s="123"/>
    </row>
    <row r="296" spans="1:17" ht="18.75" customHeight="1">
      <c r="A296" s="105">
        <v>3</v>
      </c>
      <c r="B296" s="342"/>
      <c r="C296" s="332" t="s">
        <v>77</v>
      </c>
      <c r="D296" s="333"/>
      <c r="E296" s="333"/>
      <c r="F296" s="333"/>
      <c r="G296" s="333"/>
      <c r="H296" s="333"/>
      <c r="I296" s="333"/>
      <c r="J296" s="333"/>
      <c r="K296" s="333"/>
      <c r="L296" s="333"/>
      <c r="M296" s="333"/>
      <c r="N296" s="333"/>
      <c r="O296" s="333"/>
      <c r="P296" s="333"/>
      <c r="Q296" s="334"/>
    </row>
    <row r="297" spans="1:17" ht="45" customHeight="1" hidden="1">
      <c r="A297" s="93"/>
      <c r="B297" s="342"/>
      <c r="C297" s="108" t="s">
        <v>194</v>
      </c>
      <c r="D297" s="337"/>
      <c r="E297" s="337"/>
      <c r="F297" s="123" t="s">
        <v>195</v>
      </c>
      <c r="G297" s="123"/>
      <c r="H297" s="123" t="s">
        <v>196</v>
      </c>
      <c r="I297" s="123"/>
      <c r="J297" s="123"/>
      <c r="K297" s="123"/>
      <c r="L297" s="51"/>
      <c r="M297" s="51"/>
      <c r="N297" s="51"/>
      <c r="O297" s="335">
        <f>325.8/3</f>
        <v>108.60000000000001</v>
      </c>
      <c r="P297" s="335"/>
      <c r="Q297" s="335"/>
    </row>
    <row r="298" spans="1:17" ht="48" customHeight="1" hidden="1">
      <c r="A298" s="93"/>
      <c r="B298" s="342"/>
      <c r="C298" s="108" t="s">
        <v>197</v>
      </c>
      <c r="D298" s="108"/>
      <c r="E298" s="108"/>
      <c r="F298" s="123" t="s">
        <v>195</v>
      </c>
      <c r="G298" s="123"/>
      <c r="H298" s="123" t="s">
        <v>198</v>
      </c>
      <c r="I298" s="123"/>
      <c r="J298" s="123"/>
      <c r="K298" s="123"/>
      <c r="L298" s="51"/>
      <c r="M298" s="51"/>
      <c r="N298" s="51"/>
      <c r="O298" s="335">
        <f>44.4/11</f>
        <v>4.036363636363636</v>
      </c>
      <c r="P298" s="335"/>
      <c r="Q298" s="335"/>
    </row>
    <row r="299" spans="1:17" ht="53.25" customHeight="1">
      <c r="A299" s="93"/>
      <c r="B299" s="342"/>
      <c r="C299" s="108" t="s">
        <v>199</v>
      </c>
      <c r="D299" s="108"/>
      <c r="E299" s="108"/>
      <c r="F299" s="123" t="s">
        <v>149</v>
      </c>
      <c r="G299" s="123"/>
      <c r="H299" s="336" t="s">
        <v>200</v>
      </c>
      <c r="I299" s="336"/>
      <c r="J299" s="336"/>
      <c r="K299" s="336"/>
      <c r="L299" s="54"/>
      <c r="M299" s="54"/>
      <c r="N299" s="54"/>
      <c r="O299" s="335">
        <f>(853*40)/1000</f>
        <v>34.12</v>
      </c>
      <c r="P299" s="335"/>
      <c r="Q299" s="335"/>
    </row>
    <row r="300" spans="1:17" ht="18" customHeight="1">
      <c r="A300" s="104">
        <v>4</v>
      </c>
      <c r="B300" s="342"/>
      <c r="C300" s="332" t="s">
        <v>94</v>
      </c>
      <c r="D300" s="333"/>
      <c r="E300" s="333"/>
      <c r="F300" s="333"/>
      <c r="G300" s="333"/>
      <c r="H300" s="333"/>
      <c r="I300" s="333"/>
      <c r="J300" s="333"/>
      <c r="K300" s="333"/>
      <c r="L300" s="333"/>
      <c r="M300" s="333"/>
      <c r="N300" s="333"/>
      <c r="O300" s="333"/>
      <c r="P300" s="333"/>
      <c r="Q300" s="334"/>
    </row>
    <row r="301" spans="1:17" ht="38.25" customHeight="1">
      <c r="A301" s="104"/>
      <c r="B301" s="342"/>
      <c r="C301" s="143" t="s">
        <v>208</v>
      </c>
      <c r="D301" s="144"/>
      <c r="E301" s="126"/>
      <c r="F301" s="123" t="s">
        <v>96</v>
      </c>
      <c r="G301" s="123"/>
      <c r="H301" s="123" t="s">
        <v>209</v>
      </c>
      <c r="I301" s="123"/>
      <c r="J301" s="123"/>
      <c r="K301" s="123"/>
      <c r="L301" s="106"/>
      <c r="M301" s="106"/>
      <c r="N301" s="106"/>
      <c r="O301" s="123">
        <v>100</v>
      </c>
      <c r="P301" s="123"/>
      <c r="Q301" s="123"/>
    </row>
    <row r="302" spans="1:17" ht="36" customHeight="1">
      <c r="A302" s="93"/>
      <c r="B302" s="342"/>
      <c r="C302" s="108" t="s">
        <v>201</v>
      </c>
      <c r="D302" s="108"/>
      <c r="E302" s="108"/>
      <c r="F302" s="123" t="s">
        <v>96</v>
      </c>
      <c r="G302" s="123"/>
      <c r="H302" s="123" t="s">
        <v>202</v>
      </c>
      <c r="I302" s="123"/>
      <c r="J302" s="123"/>
      <c r="K302" s="123"/>
      <c r="L302" s="51"/>
      <c r="M302" s="51"/>
      <c r="N302" s="51"/>
      <c r="O302" s="335">
        <f>10898/11751*100</f>
        <v>92.74104331546252</v>
      </c>
      <c r="P302" s="335"/>
      <c r="Q302" s="335"/>
    </row>
    <row r="303" spans="1:17" ht="45.75" customHeight="1">
      <c r="A303" s="93"/>
      <c r="B303" s="342"/>
      <c r="C303" s="108" t="s">
        <v>203</v>
      </c>
      <c r="D303" s="108"/>
      <c r="E303" s="108"/>
      <c r="F303" s="123" t="s">
        <v>204</v>
      </c>
      <c r="G303" s="123"/>
      <c r="H303" s="336" t="s">
        <v>205</v>
      </c>
      <c r="I303" s="336"/>
      <c r="J303" s="336"/>
      <c r="K303" s="336"/>
      <c r="L303" s="51"/>
      <c r="M303" s="51"/>
      <c r="N303" s="51"/>
      <c r="O303" s="335">
        <f>(34.1*4*365/1000)</f>
        <v>49.786</v>
      </c>
      <c r="P303" s="335"/>
      <c r="Q303" s="335"/>
    </row>
    <row r="304" spans="1:17" ht="35.25" customHeight="1">
      <c r="A304" s="93"/>
      <c r="B304" s="343"/>
      <c r="C304" s="108" t="s">
        <v>206</v>
      </c>
      <c r="D304" s="108"/>
      <c r="E304" s="108"/>
      <c r="F304" s="123" t="s">
        <v>195</v>
      </c>
      <c r="G304" s="123"/>
      <c r="H304" s="123" t="s">
        <v>207</v>
      </c>
      <c r="I304" s="123"/>
      <c r="J304" s="123"/>
      <c r="K304" s="123"/>
      <c r="L304" s="51"/>
      <c r="M304" s="51"/>
      <c r="N304" s="51"/>
      <c r="O304" s="335">
        <f>O303*2.49</f>
        <v>123.96714000000001</v>
      </c>
      <c r="P304" s="335"/>
      <c r="Q304" s="335"/>
    </row>
    <row r="305" spans="3:17" ht="15.75">
      <c r="C305" s="100"/>
      <c r="D305" s="100"/>
      <c r="E305" s="100"/>
      <c r="F305" s="97"/>
      <c r="G305" s="97"/>
      <c r="H305" s="97"/>
      <c r="I305" s="97"/>
      <c r="J305" s="97"/>
      <c r="K305" s="97"/>
      <c r="L305" s="101"/>
      <c r="M305" s="101"/>
      <c r="N305" s="101"/>
      <c r="O305" s="102"/>
      <c r="P305" s="102"/>
      <c r="Q305" s="102"/>
    </row>
    <row r="306" spans="1:18" ht="15.75" customHeight="1">
      <c r="A306" s="20" t="s">
        <v>102</v>
      </c>
      <c r="B306" s="244" t="s">
        <v>123</v>
      </c>
      <c r="C306" s="244"/>
      <c r="D306" s="244"/>
      <c r="E306" s="244"/>
      <c r="F306" s="244"/>
      <c r="G306" s="244"/>
      <c r="H306" s="244"/>
      <c r="I306" s="39"/>
      <c r="J306" s="39"/>
      <c r="K306" s="39"/>
      <c r="L306" s="39"/>
      <c r="M306" s="39"/>
      <c r="N306" s="39"/>
      <c r="O306" s="39"/>
      <c r="P306" s="39"/>
      <c r="Q306" s="39"/>
      <c r="R306" s="39"/>
    </row>
    <row r="307" ht="12.75">
      <c r="Q307" s="63" t="s">
        <v>33</v>
      </c>
    </row>
    <row r="308" spans="1:18" ht="15.75">
      <c r="A308" s="301" t="s">
        <v>103</v>
      </c>
      <c r="B308" s="212" t="s">
        <v>104</v>
      </c>
      <c r="C308" s="212"/>
      <c r="D308" s="302" t="s">
        <v>28</v>
      </c>
      <c r="E308" s="136" t="s">
        <v>105</v>
      </c>
      <c r="F308" s="137"/>
      <c r="G308" s="138"/>
      <c r="H308" s="136" t="s">
        <v>106</v>
      </c>
      <c r="I308" s="137"/>
      <c r="J308" s="138"/>
      <c r="K308" s="136" t="s">
        <v>124</v>
      </c>
      <c r="L308" s="137"/>
      <c r="M308" s="137"/>
      <c r="N308" s="137"/>
      <c r="O308" s="137"/>
      <c r="P308" s="138"/>
      <c r="Q308" s="304" t="s">
        <v>107</v>
      </c>
      <c r="R308" s="11"/>
    </row>
    <row r="309" spans="1:18" ht="63">
      <c r="A309" s="301"/>
      <c r="B309" s="212"/>
      <c r="C309" s="212"/>
      <c r="D309" s="303"/>
      <c r="E309" s="32" t="s">
        <v>108</v>
      </c>
      <c r="F309" s="32" t="s">
        <v>109</v>
      </c>
      <c r="G309" s="32" t="s">
        <v>110</v>
      </c>
      <c r="H309" s="32" t="s">
        <v>108</v>
      </c>
      <c r="I309" s="32" t="s">
        <v>109</v>
      </c>
      <c r="J309" s="32" t="s">
        <v>110</v>
      </c>
      <c r="K309" s="32" t="s">
        <v>108</v>
      </c>
      <c r="L309" s="32" t="s">
        <v>109</v>
      </c>
      <c r="M309" s="32" t="s">
        <v>110</v>
      </c>
      <c r="N309" s="32" t="s">
        <v>108</v>
      </c>
      <c r="O309" s="32" t="s">
        <v>109</v>
      </c>
      <c r="P309" s="32" t="s">
        <v>110</v>
      </c>
      <c r="Q309" s="305"/>
      <c r="R309" s="11"/>
    </row>
    <row r="310" spans="1:18" ht="12.75">
      <c r="A310" s="64">
        <v>1</v>
      </c>
      <c r="B310" s="306">
        <v>2</v>
      </c>
      <c r="C310" s="306"/>
      <c r="D310" s="65">
        <v>3</v>
      </c>
      <c r="E310" s="66">
        <v>4</v>
      </c>
      <c r="F310" s="66">
        <v>5</v>
      </c>
      <c r="G310" s="66">
        <v>6</v>
      </c>
      <c r="H310" s="66">
        <v>7</v>
      </c>
      <c r="I310" s="66">
        <v>8</v>
      </c>
      <c r="J310" s="66">
        <v>9</v>
      </c>
      <c r="K310" s="66">
        <v>10</v>
      </c>
      <c r="L310" s="67">
        <v>12</v>
      </c>
      <c r="M310" s="68"/>
      <c r="N310" s="68"/>
      <c r="O310" s="66">
        <v>11</v>
      </c>
      <c r="P310" s="66">
        <v>12</v>
      </c>
      <c r="Q310" s="66">
        <v>13</v>
      </c>
      <c r="R310" s="69"/>
    </row>
    <row r="311" spans="1:18" ht="15.75">
      <c r="A311" s="70"/>
      <c r="B311" s="307" t="s">
        <v>41</v>
      </c>
      <c r="C311" s="308"/>
      <c r="D311" s="71"/>
      <c r="E311" s="72"/>
      <c r="F311" s="73"/>
      <c r="G311" s="73"/>
      <c r="H311" s="73"/>
      <c r="I311" s="73"/>
      <c r="J311" s="73"/>
      <c r="K311" s="73"/>
      <c r="L311" s="74"/>
      <c r="M311" s="75"/>
      <c r="N311" s="75"/>
      <c r="O311" s="76"/>
      <c r="P311" s="76"/>
      <c r="Q311" s="76"/>
      <c r="R311" s="11"/>
    </row>
    <row r="312" spans="1:18" ht="15.75">
      <c r="A312" s="70"/>
      <c r="B312" s="307" t="s">
        <v>111</v>
      </c>
      <c r="C312" s="308"/>
      <c r="D312" s="71"/>
      <c r="E312" s="72"/>
      <c r="F312" s="73"/>
      <c r="G312" s="77"/>
      <c r="H312" s="73"/>
      <c r="I312" s="73"/>
      <c r="J312" s="77"/>
      <c r="K312" s="73"/>
      <c r="L312" s="74"/>
      <c r="M312" s="75"/>
      <c r="N312" s="75"/>
      <c r="O312" s="76"/>
      <c r="P312" s="76"/>
      <c r="Q312" s="76"/>
      <c r="R312" s="11"/>
    </row>
    <row r="313" spans="1:18" ht="15.75">
      <c r="A313" s="70"/>
      <c r="B313" s="307" t="s">
        <v>112</v>
      </c>
      <c r="C313" s="308"/>
      <c r="D313" s="71"/>
      <c r="E313" s="72"/>
      <c r="F313" s="73"/>
      <c r="G313" s="77"/>
      <c r="H313" s="78"/>
      <c r="I313" s="73"/>
      <c r="J313" s="77"/>
      <c r="K313" s="78"/>
      <c r="L313" s="74"/>
      <c r="M313" s="75"/>
      <c r="N313" s="75"/>
      <c r="O313" s="76"/>
      <c r="P313" s="76"/>
      <c r="Q313" s="76"/>
      <c r="R313" s="11"/>
    </row>
    <row r="314" spans="1:18" ht="15.75">
      <c r="A314" s="70"/>
      <c r="B314" s="307" t="s">
        <v>113</v>
      </c>
      <c r="C314" s="308"/>
      <c r="D314" s="71"/>
      <c r="E314" s="79" t="s">
        <v>98</v>
      </c>
      <c r="F314" s="77"/>
      <c r="G314" s="77"/>
      <c r="H314" s="79" t="s">
        <v>98</v>
      </c>
      <c r="I314" s="77"/>
      <c r="J314" s="77"/>
      <c r="K314" s="79" t="s">
        <v>98</v>
      </c>
      <c r="L314" s="74"/>
      <c r="M314" s="75"/>
      <c r="N314" s="75"/>
      <c r="O314" s="76"/>
      <c r="P314" s="76"/>
      <c r="Q314" s="76"/>
      <c r="R314" s="11"/>
    </row>
    <row r="315" spans="1:18" ht="15.75">
      <c r="A315" s="70"/>
      <c r="B315" s="307" t="s">
        <v>43</v>
      </c>
      <c r="C315" s="308"/>
      <c r="D315" s="71"/>
      <c r="E315" s="79"/>
      <c r="F315" s="77"/>
      <c r="G315" s="77"/>
      <c r="H315" s="79"/>
      <c r="I315" s="77"/>
      <c r="J315" s="77"/>
      <c r="K315" s="79"/>
      <c r="L315" s="74"/>
      <c r="M315" s="75"/>
      <c r="N315" s="75"/>
      <c r="O315" s="76"/>
      <c r="P315" s="76"/>
      <c r="Q315" s="76"/>
      <c r="R315" s="11"/>
    </row>
    <row r="316" spans="1:18" ht="15.75">
      <c r="A316" s="70"/>
      <c r="B316" s="307" t="s">
        <v>114</v>
      </c>
      <c r="C316" s="308"/>
      <c r="D316" s="71"/>
      <c r="E316" s="72"/>
      <c r="F316" s="73"/>
      <c r="G316" s="73"/>
      <c r="H316" s="73"/>
      <c r="I316" s="73"/>
      <c r="J316" s="73"/>
      <c r="K316" s="73"/>
      <c r="L316" s="74"/>
      <c r="M316" s="75"/>
      <c r="N316" s="75"/>
      <c r="O316" s="76"/>
      <c r="P316" s="76"/>
      <c r="Q316" s="76"/>
      <c r="R316" s="11"/>
    </row>
    <row r="317" spans="1:18" ht="15.75">
      <c r="A317" s="70"/>
      <c r="B317" s="307" t="s">
        <v>43</v>
      </c>
      <c r="C317" s="308"/>
      <c r="D317" s="71"/>
      <c r="E317" s="72"/>
      <c r="F317" s="73"/>
      <c r="G317" s="73"/>
      <c r="H317" s="73"/>
      <c r="I317" s="73"/>
      <c r="J317" s="73"/>
      <c r="K317" s="73"/>
      <c r="L317" s="74"/>
      <c r="M317" s="75"/>
      <c r="N317" s="75"/>
      <c r="O317" s="76"/>
      <c r="P317" s="76"/>
      <c r="Q317" s="76"/>
      <c r="R317" s="11"/>
    </row>
    <row r="318" spans="1:18" ht="15.75">
      <c r="A318" s="70"/>
      <c r="B318" s="307" t="s">
        <v>115</v>
      </c>
      <c r="C318" s="308"/>
      <c r="D318" s="71"/>
      <c r="E318" s="72"/>
      <c r="F318" s="77"/>
      <c r="G318" s="77"/>
      <c r="H318" s="77"/>
      <c r="I318" s="77"/>
      <c r="J318" s="77"/>
      <c r="K318" s="77"/>
      <c r="L318" s="74"/>
      <c r="M318" s="75"/>
      <c r="N318" s="75"/>
      <c r="O318" s="76"/>
      <c r="P318" s="76"/>
      <c r="Q318" s="76"/>
      <c r="R318" s="11"/>
    </row>
    <row r="319" spans="1:18" ht="12.75">
      <c r="A319" s="80"/>
      <c r="B319" s="27"/>
      <c r="C319" s="27"/>
      <c r="D319" s="27"/>
      <c r="E319" s="27"/>
      <c r="F319" s="28"/>
      <c r="G319" s="28"/>
      <c r="H319" s="28"/>
      <c r="I319" s="28"/>
      <c r="J319" s="28"/>
      <c r="K319" s="28"/>
      <c r="L319" s="28"/>
      <c r="M319" s="28"/>
      <c r="N319" s="28"/>
      <c r="O319" s="28"/>
      <c r="P319" s="28"/>
      <c r="Q319" s="28"/>
      <c r="R319" s="28"/>
    </row>
    <row r="320" spans="2:18" ht="12.75">
      <c r="B320" s="309" t="s">
        <v>125</v>
      </c>
      <c r="C320" s="310"/>
      <c r="D320" s="310"/>
      <c r="E320" s="310"/>
      <c r="F320" s="310"/>
      <c r="G320" s="310"/>
      <c r="H320" s="310"/>
      <c r="I320" s="310"/>
      <c r="J320" s="310"/>
      <c r="K320" s="310"/>
      <c r="L320" s="310"/>
      <c r="M320" s="310"/>
      <c r="N320" s="310"/>
      <c r="O320" s="310"/>
      <c r="P320" s="310"/>
      <c r="Q320" s="310"/>
      <c r="R320" s="310"/>
    </row>
    <row r="321" spans="2:12" ht="12.75">
      <c r="B321" s="311" t="s">
        <v>126</v>
      </c>
      <c r="C321" s="312"/>
      <c r="D321" s="312"/>
      <c r="E321" s="312"/>
      <c r="F321" s="312"/>
      <c r="G321" s="312"/>
      <c r="H321" s="312"/>
      <c r="I321" s="312"/>
      <c r="J321" s="312"/>
      <c r="K321" s="312"/>
      <c r="L321" s="312"/>
    </row>
    <row r="322" spans="2:12" ht="12.75">
      <c r="B322" s="81" t="s">
        <v>127</v>
      </c>
      <c r="C322" s="82"/>
      <c r="D322" s="82"/>
      <c r="E322" s="82"/>
      <c r="F322" s="82"/>
      <c r="G322" s="82"/>
      <c r="H322" s="82"/>
      <c r="I322" s="82"/>
      <c r="J322" s="82"/>
      <c r="K322" s="82"/>
      <c r="L322" s="82"/>
    </row>
    <row r="323" spans="2:11" ht="12.75">
      <c r="B323" s="82"/>
      <c r="C323" s="82"/>
      <c r="D323" s="82"/>
      <c r="E323" s="82"/>
      <c r="F323" s="82"/>
      <c r="G323" s="82"/>
      <c r="H323" s="82"/>
      <c r="I323" s="82"/>
      <c r="J323" s="82"/>
      <c r="K323" s="82"/>
    </row>
    <row r="324" spans="2:17" ht="15.75">
      <c r="B324" s="11" t="s">
        <v>158</v>
      </c>
      <c r="L324" s="313"/>
      <c r="M324" s="313"/>
      <c r="O324" s="314" t="s">
        <v>159</v>
      </c>
      <c r="P324" s="314"/>
      <c r="Q324" s="314"/>
    </row>
    <row r="325" spans="2:17" ht="15.75">
      <c r="B325" s="11" t="s">
        <v>116</v>
      </c>
      <c r="L325" s="315" t="s">
        <v>117</v>
      </c>
      <c r="M325" s="315"/>
      <c r="O325" s="315" t="s">
        <v>118</v>
      </c>
      <c r="P325" s="315"/>
      <c r="Q325" s="315"/>
    </row>
    <row r="326" spans="1:18" ht="15.75">
      <c r="A326" s="20"/>
      <c r="B326" s="11"/>
      <c r="C326" s="11"/>
      <c r="D326" s="11"/>
      <c r="E326" s="11"/>
      <c r="F326" s="11"/>
      <c r="G326" s="11"/>
      <c r="H326" s="11"/>
      <c r="I326" s="11"/>
      <c r="J326" s="11"/>
      <c r="K326" s="11"/>
      <c r="L326" s="11"/>
      <c r="M326" s="11"/>
      <c r="N326" s="11"/>
      <c r="O326" s="83"/>
      <c r="P326" s="83"/>
      <c r="Q326" s="83"/>
      <c r="R326" s="11"/>
    </row>
    <row r="327" spans="1:18" ht="15.75">
      <c r="A327" s="20"/>
      <c r="B327" s="11" t="s">
        <v>119</v>
      </c>
      <c r="C327" s="11"/>
      <c r="D327" s="11"/>
      <c r="E327" s="11"/>
      <c r="F327" s="11"/>
      <c r="G327" s="11"/>
      <c r="H327" s="11"/>
      <c r="I327" s="11"/>
      <c r="J327" s="11"/>
      <c r="K327" s="11"/>
      <c r="L327" s="11"/>
      <c r="M327" s="11"/>
      <c r="N327" s="11"/>
      <c r="O327" s="84"/>
      <c r="P327" s="84"/>
      <c r="Q327" s="84"/>
      <c r="R327" s="11"/>
    </row>
    <row r="328" spans="1:18" ht="15.75">
      <c r="A328" s="20"/>
      <c r="B328" s="11" t="s">
        <v>215</v>
      </c>
      <c r="C328" s="11"/>
      <c r="D328" s="11"/>
      <c r="E328" s="11"/>
      <c r="F328" s="11"/>
      <c r="G328" s="11"/>
      <c r="H328" s="11"/>
      <c r="I328" s="11"/>
      <c r="J328" s="11"/>
      <c r="K328" s="11"/>
      <c r="L328" s="316"/>
      <c r="M328" s="316"/>
      <c r="N328" s="11"/>
      <c r="O328" s="314" t="s">
        <v>157</v>
      </c>
      <c r="P328" s="314"/>
      <c r="Q328" s="314"/>
      <c r="R328" s="11"/>
    </row>
    <row r="329" spans="1:18" ht="15.75">
      <c r="A329" s="20"/>
      <c r="B329" s="11" t="s">
        <v>116</v>
      </c>
      <c r="C329" s="11"/>
      <c r="D329" s="11"/>
      <c r="E329" s="11"/>
      <c r="F329" s="11"/>
      <c r="G329" s="11"/>
      <c r="H329" s="11"/>
      <c r="I329" s="11"/>
      <c r="J329" s="11"/>
      <c r="K329" s="11"/>
      <c r="L329" s="317" t="s">
        <v>117</v>
      </c>
      <c r="M329" s="317"/>
      <c r="N329" s="11"/>
      <c r="O329" s="317" t="s">
        <v>118</v>
      </c>
      <c r="P329" s="317"/>
      <c r="Q329" s="317"/>
      <c r="R329" s="11"/>
    </row>
  </sheetData>
  <mergeCells count="737">
    <mergeCell ref="D76:H76"/>
    <mergeCell ref="I76:J76"/>
    <mergeCell ref="K76:O76"/>
    <mergeCell ref="P76:Q76"/>
    <mergeCell ref="D81:H81"/>
    <mergeCell ref="I81:J81"/>
    <mergeCell ref="K81:O81"/>
    <mergeCell ref="P81:Q81"/>
    <mergeCell ref="D80:H80"/>
    <mergeCell ref="I80:J80"/>
    <mergeCell ref="K80:O80"/>
    <mergeCell ref="P80:Q80"/>
    <mergeCell ref="D79:H79"/>
    <mergeCell ref="I79:J79"/>
    <mergeCell ref="K79:O79"/>
    <mergeCell ref="P79:Q79"/>
    <mergeCell ref="D78:H78"/>
    <mergeCell ref="I78:J78"/>
    <mergeCell ref="K78:O78"/>
    <mergeCell ref="P78:Q78"/>
    <mergeCell ref="D77:H77"/>
    <mergeCell ref="I77:J77"/>
    <mergeCell ref="K77:O77"/>
    <mergeCell ref="P77:Q77"/>
    <mergeCell ref="C304:E304"/>
    <mergeCell ref="F304:G304"/>
    <mergeCell ref="H304:K304"/>
    <mergeCell ref="O304:Q304"/>
    <mergeCell ref="C303:E303"/>
    <mergeCell ref="F303:G303"/>
    <mergeCell ref="H303:K303"/>
    <mergeCell ref="O303:Q303"/>
    <mergeCell ref="C300:Q300"/>
    <mergeCell ref="C302:E302"/>
    <mergeCell ref="F302:G302"/>
    <mergeCell ref="H302:K302"/>
    <mergeCell ref="O302:Q302"/>
    <mergeCell ref="C301:E301"/>
    <mergeCell ref="F301:G301"/>
    <mergeCell ref="H301:K301"/>
    <mergeCell ref="O301:Q301"/>
    <mergeCell ref="C299:E299"/>
    <mergeCell ref="F299:G299"/>
    <mergeCell ref="H299:K299"/>
    <mergeCell ref="O299:Q299"/>
    <mergeCell ref="C298:E298"/>
    <mergeCell ref="F298:G298"/>
    <mergeCell ref="H298:K298"/>
    <mergeCell ref="O298:Q298"/>
    <mergeCell ref="C296:Q296"/>
    <mergeCell ref="C297:E297"/>
    <mergeCell ref="F297:G297"/>
    <mergeCell ref="H297:K297"/>
    <mergeCell ref="O297:Q297"/>
    <mergeCell ref="C293:E293"/>
    <mergeCell ref="F293:G293"/>
    <mergeCell ref="H293:K295"/>
    <mergeCell ref="O293:Q293"/>
    <mergeCell ref="C294:E294"/>
    <mergeCell ref="F294:G294"/>
    <mergeCell ref="O294:Q294"/>
    <mergeCell ref="C295:E295"/>
    <mergeCell ref="F295:G295"/>
    <mergeCell ref="O295:Q295"/>
    <mergeCell ref="C291:E291"/>
    <mergeCell ref="F291:G291"/>
    <mergeCell ref="O291:Q291"/>
    <mergeCell ref="C292:E292"/>
    <mergeCell ref="F292:G292"/>
    <mergeCell ref="H292:K292"/>
    <mergeCell ref="O292:Q292"/>
    <mergeCell ref="O289:Q289"/>
    <mergeCell ref="C290:E290"/>
    <mergeCell ref="F290:G290"/>
    <mergeCell ref="O290:Q290"/>
    <mergeCell ref="C286:Q286"/>
    <mergeCell ref="C287:E287"/>
    <mergeCell ref="F287:G287"/>
    <mergeCell ref="H287:K291"/>
    <mergeCell ref="O287:Q287"/>
    <mergeCell ref="C288:E288"/>
    <mergeCell ref="F288:G288"/>
    <mergeCell ref="O288:Q288"/>
    <mergeCell ref="C289:E289"/>
    <mergeCell ref="F289:G289"/>
    <mergeCell ref="C285:E285"/>
    <mergeCell ref="F285:G285"/>
    <mergeCell ref="H285:K285"/>
    <mergeCell ref="O285:Q285"/>
    <mergeCell ref="C283:E283"/>
    <mergeCell ref="F283:G283"/>
    <mergeCell ref="O283:Q283"/>
    <mergeCell ref="C284:E284"/>
    <mergeCell ref="F284:G284"/>
    <mergeCell ref="O284:Q284"/>
    <mergeCell ref="C280:E280"/>
    <mergeCell ref="F280:G280"/>
    <mergeCell ref="H280:K284"/>
    <mergeCell ref="O280:Q280"/>
    <mergeCell ref="C281:E281"/>
    <mergeCell ref="F281:G281"/>
    <mergeCell ref="O281:Q281"/>
    <mergeCell ref="C282:E282"/>
    <mergeCell ref="F282:G282"/>
    <mergeCell ref="O282:Q282"/>
    <mergeCell ref="C279:E279"/>
    <mergeCell ref="F279:G279"/>
    <mergeCell ref="H279:K279"/>
    <mergeCell ref="O279:Q279"/>
    <mergeCell ref="C255:F255"/>
    <mergeCell ref="G255:H255"/>
    <mergeCell ref="I255:K255"/>
    <mergeCell ref="O255:Q255"/>
    <mergeCell ref="C253:F253"/>
    <mergeCell ref="G253:H253"/>
    <mergeCell ref="I253:K253"/>
    <mergeCell ref="O253:Q253"/>
    <mergeCell ref="O251:Q251"/>
    <mergeCell ref="C252:F252"/>
    <mergeCell ref="G252:H252"/>
    <mergeCell ref="I252:K252"/>
    <mergeCell ref="O252:Q252"/>
    <mergeCell ref="C250:F250"/>
    <mergeCell ref="C251:F251"/>
    <mergeCell ref="G251:H251"/>
    <mergeCell ref="I251:K251"/>
    <mergeCell ref="C249:F249"/>
    <mergeCell ref="G249:H249"/>
    <mergeCell ref="I249:K249"/>
    <mergeCell ref="O249:Q249"/>
    <mergeCell ref="C248:F248"/>
    <mergeCell ref="G248:H248"/>
    <mergeCell ref="I248:K248"/>
    <mergeCell ref="O248:Q248"/>
    <mergeCell ref="C247:F247"/>
    <mergeCell ref="G247:H247"/>
    <mergeCell ref="I247:K247"/>
    <mergeCell ref="O247:Q247"/>
    <mergeCell ref="C245:K245"/>
    <mergeCell ref="O245:Q245"/>
    <mergeCell ref="C246:F246"/>
    <mergeCell ref="G246:H246"/>
    <mergeCell ref="I246:K246"/>
    <mergeCell ref="O246:Q246"/>
    <mergeCell ref="C244:F244"/>
    <mergeCell ref="G244:H244"/>
    <mergeCell ref="I244:K244"/>
    <mergeCell ref="O244:Q244"/>
    <mergeCell ref="C243:F243"/>
    <mergeCell ref="G243:H243"/>
    <mergeCell ref="I243:K243"/>
    <mergeCell ref="O243:Q243"/>
    <mergeCell ref="C242:F242"/>
    <mergeCell ref="G242:H242"/>
    <mergeCell ref="I242:K242"/>
    <mergeCell ref="O242:Q242"/>
    <mergeCell ref="C241:F241"/>
    <mergeCell ref="G241:H241"/>
    <mergeCell ref="I241:K241"/>
    <mergeCell ref="O241:Q241"/>
    <mergeCell ref="C240:F240"/>
    <mergeCell ref="G240:H240"/>
    <mergeCell ref="I240:K240"/>
    <mergeCell ref="O240:Q240"/>
    <mergeCell ref="C239:F239"/>
    <mergeCell ref="G239:H239"/>
    <mergeCell ref="I239:K239"/>
    <mergeCell ref="O239:Q239"/>
    <mergeCell ref="C237:K237"/>
    <mergeCell ref="O237:Q237"/>
    <mergeCell ref="C238:F238"/>
    <mergeCell ref="G238:H238"/>
    <mergeCell ref="I238:K238"/>
    <mergeCell ref="O238:Q238"/>
    <mergeCell ref="C236:F236"/>
    <mergeCell ref="G236:H236"/>
    <mergeCell ref="I236:K236"/>
    <mergeCell ref="O236:Q236"/>
    <mergeCell ref="C231:Q231"/>
    <mergeCell ref="B232:B304"/>
    <mergeCell ref="C232:Q232"/>
    <mergeCell ref="C233:Q233"/>
    <mergeCell ref="C234:K234"/>
    <mergeCell ref="O234:Q234"/>
    <mergeCell ref="C235:F235"/>
    <mergeCell ref="G235:H235"/>
    <mergeCell ref="I235:K235"/>
    <mergeCell ref="O235:Q235"/>
    <mergeCell ref="G32:Q32"/>
    <mergeCell ref="B155:B226"/>
    <mergeCell ref="G30:Q30"/>
    <mergeCell ref="C226:E226"/>
    <mergeCell ref="F226:G226"/>
    <mergeCell ref="H226:K226"/>
    <mergeCell ref="O226:Q226"/>
    <mergeCell ref="C225:E225"/>
    <mergeCell ref="F225:G225"/>
    <mergeCell ref="H225:K225"/>
    <mergeCell ref="O225:Q225"/>
    <mergeCell ref="C224:E224"/>
    <mergeCell ref="F224:G224"/>
    <mergeCell ref="H224:K224"/>
    <mergeCell ref="O224:Q224"/>
    <mergeCell ref="C223:Q223"/>
    <mergeCell ref="H220:K220"/>
    <mergeCell ref="H221:K221"/>
    <mergeCell ref="O220:Q220"/>
    <mergeCell ref="O221:Q221"/>
    <mergeCell ref="C220:E220"/>
    <mergeCell ref="C221:E221"/>
    <mergeCell ref="F220:G220"/>
    <mergeCell ref="F221:G221"/>
    <mergeCell ref="C222:E222"/>
    <mergeCell ref="F222:G222"/>
    <mergeCell ref="H222:K222"/>
    <mergeCell ref="O222:Q222"/>
    <mergeCell ref="C219:Q219"/>
    <mergeCell ref="C216:E216"/>
    <mergeCell ref="F216:G216"/>
    <mergeCell ref="H216:K218"/>
    <mergeCell ref="O216:Q216"/>
    <mergeCell ref="C217:E217"/>
    <mergeCell ref="F217:G217"/>
    <mergeCell ref="O217:Q217"/>
    <mergeCell ref="C218:E218"/>
    <mergeCell ref="F218:G218"/>
    <mergeCell ref="O218:Q218"/>
    <mergeCell ref="C215:E215"/>
    <mergeCell ref="F215:G215"/>
    <mergeCell ref="H215:K215"/>
    <mergeCell ref="O215:Q215"/>
    <mergeCell ref="C213:E213"/>
    <mergeCell ref="F213:G213"/>
    <mergeCell ref="O213:Q213"/>
    <mergeCell ref="C214:E214"/>
    <mergeCell ref="F214:G214"/>
    <mergeCell ref="O214:Q214"/>
    <mergeCell ref="C210:E210"/>
    <mergeCell ref="F210:G210"/>
    <mergeCell ref="O210:Q210"/>
    <mergeCell ref="H210:K214"/>
    <mergeCell ref="C211:E211"/>
    <mergeCell ref="F211:G211"/>
    <mergeCell ref="O211:Q211"/>
    <mergeCell ref="C212:E212"/>
    <mergeCell ref="F212:G212"/>
    <mergeCell ref="O212:Q212"/>
    <mergeCell ref="C209:Q209"/>
    <mergeCell ref="C208:E208"/>
    <mergeCell ref="F208:G208"/>
    <mergeCell ref="H208:K208"/>
    <mergeCell ref="O208:Q208"/>
    <mergeCell ref="C206:E206"/>
    <mergeCell ref="F206:G206"/>
    <mergeCell ref="O206:Q206"/>
    <mergeCell ref="C207:E207"/>
    <mergeCell ref="F207:G207"/>
    <mergeCell ref="O207:Q207"/>
    <mergeCell ref="C203:E203"/>
    <mergeCell ref="F203:G203"/>
    <mergeCell ref="H203:K207"/>
    <mergeCell ref="O203:Q203"/>
    <mergeCell ref="C204:E204"/>
    <mergeCell ref="F204:G204"/>
    <mergeCell ref="O204:Q204"/>
    <mergeCell ref="C205:E205"/>
    <mergeCell ref="F205:G205"/>
    <mergeCell ref="O205:Q205"/>
    <mergeCell ref="C154:Q154"/>
    <mergeCell ref="C202:E202"/>
    <mergeCell ref="F202:G202"/>
    <mergeCell ref="H202:K202"/>
    <mergeCell ref="O202:Q202"/>
    <mergeCell ref="C155:Q155"/>
    <mergeCell ref="O178:Q178"/>
    <mergeCell ref="C176:F176"/>
    <mergeCell ref="G176:H176"/>
    <mergeCell ref="I176:K176"/>
    <mergeCell ref="D64:H64"/>
    <mergeCell ref="I64:J64"/>
    <mergeCell ref="K64:O64"/>
    <mergeCell ref="P64:Q64"/>
    <mergeCell ref="C178:F178"/>
    <mergeCell ref="G178:H178"/>
    <mergeCell ref="I178:K178"/>
    <mergeCell ref="O176:Q176"/>
    <mergeCell ref="C175:F175"/>
    <mergeCell ref="G175:H175"/>
    <mergeCell ref="I175:K175"/>
    <mergeCell ref="O175:Q175"/>
    <mergeCell ref="C174:F174"/>
    <mergeCell ref="G174:H174"/>
    <mergeCell ref="I174:K174"/>
    <mergeCell ref="O174:Q174"/>
    <mergeCell ref="C172:F172"/>
    <mergeCell ref="G172:H172"/>
    <mergeCell ref="I172:K172"/>
    <mergeCell ref="C173:F173"/>
    <mergeCell ref="C171:F171"/>
    <mergeCell ref="G171:H171"/>
    <mergeCell ref="I171:K171"/>
    <mergeCell ref="O171:Q171"/>
    <mergeCell ref="C170:F170"/>
    <mergeCell ref="G170:H170"/>
    <mergeCell ref="I170:K170"/>
    <mergeCell ref="O170:Q170"/>
    <mergeCell ref="C168:K168"/>
    <mergeCell ref="O168:Q168"/>
    <mergeCell ref="C169:F169"/>
    <mergeCell ref="G169:H169"/>
    <mergeCell ref="I169:K169"/>
    <mergeCell ref="O169:Q169"/>
    <mergeCell ref="C167:F167"/>
    <mergeCell ref="G167:H167"/>
    <mergeCell ref="I167:K167"/>
    <mergeCell ref="O167:Q167"/>
    <mergeCell ref="C166:F166"/>
    <mergeCell ref="G166:H166"/>
    <mergeCell ref="I166:K166"/>
    <mergeCell ref="O166:Q166"/>
    <mergeCell ref="C165:F165"/>
    <mergeCell ref="G165:H165"/>
    <mergeCell ref="I165:K165"/>
    <mergeCell ref="O165:Q165"/>
    <mergeCell ref="C164:F164"/>
    <mergeCell ref="G164:H164"/>
    <mergeCell ref="I164:K164"/>
    <mergeCell ref="O164:Q164"/>
    <mergeCell ref="C163:F163"/>
    <mergeCell ref="G163:H163"/>
    <mergeCell ref="I163:K163"/>
    <mergeCell ref="O163:Q163"/>
    <mergeCell ref="G161:H161"/>
    <mergeCell ref="I161:K161"/>
    <mergeCell ref="O161:Q161"/>
    <mergeCell ref="C162:F162"/>
    <mergeCell ref="G162:H162"/>
    <mergeCell ref="I162:K162"/>
    <mergeCell ref="O162:Q162"/>
    <mergeCell ref="L329:M329"/>
    <mergeCell ref="O329:Q329"/>
    <mergeCell ref="C156:Q156"/>
    <mergeCell ref="C157:K157"/>
    <mergeCell ref="O157:Q157"/>
    <mergeCell ref="C158:F158"/>
    <mergeCell ref="G158:H158"/>
    <mergeCell ref="I158:K158"/>
    <mergeCell ref="O158:Q158"/>
    <mergeCell ref="I159:K159"/>
    <mergeCell ref="L325:M325"/>
    <mergeCell ref="O325:Q325"/>
    <mergeCell ref="L328:M328"/>
    <mergeCell ref="O328:Q328"/>
    <mergeCell ref="B320:R320"/>
    <mergeCell ref="B321:L321"/>
    <mergeCell ref="L324:M324"/>
    <mergeCell ref="O324:Q324"/>
    <mergeCell ref="B315:C315"/>
    <mergeCell ref="B316:C316"/>
    <mergeCell ref="B317:C317"/>
    <mergeCell ref="B318:C318"/>
    <mergeCell ref="B311:C311"/>
    <mergeCell ref="B312:C312"/>
    <mergeCell ref="B313:C313"/>
    <mergeCell ref="B314:C314"/>
    <mergeCell ref="H308:J308"/>
    <mergeCell ref="K308:P308"/>
    <mergeCell ref="Q308:Q309"/>
    <mergeCell ref="B310:C310"/>
    <mergeCell ref="A308:A309"/>
    <mergeCell ref="B308:C309"/>
    <mergeCell ref="D308:D309"/>
    <mergeCell ref="E308:G308"/>
    <mergeCell ref="O119:Q119"/>
    <mergeCell ref="O110:Q110"/>
    <mergeCell ref="O111:Q111"/>
    <mergeCell ref="B306:H306"/>
    <mergeCell ref="O159:Q159"/>
    <mergeCell ref="C160:K160"/>
    <mergeCell ref="O160:Q160"/>
    <mergeCell ref="C159:F159"/>
    <mergeCell ref="G159:H159"/>
    <mergeCell ref="C161:F161"/>
    <mergeCell ref="O149:Q149"/>
    <mergeCell ref="O141:Q141"/>
    <mergeCell ref="O146:Q146"/>
    <mergeCell ref="K12:Q12"/>
    <mergeCell ref="K13:Q13"/>
    <mergeCell ref="O120:Q120"/>
    <mergeCell ref="G45:Q45"/>
    <mergeCell ref="D90:H90"/>
    <mergeCell ref="K14:Q14"/>
    <mergeCell ref="F19:P19"/>
    <mergeCell ref="O134:Q134"/>
    <mergeCell ref="O135:Q135"/>
    <mergeCell ref="K8:Q8"/>
    <mergeCell ref="K9:Q9"/>
    <mergeCell ref="B27:Q27"/>
    <mergeCell ref="B25:C25"/>
    <mergeCell ref="F25:P25"/>
    <mergeCell ref="F22:P22"/>
    <mergeCell ref="E16:K16"/>
    <mergeCell ref="K10:Q10"/>
    <mergeCell ref="K11:Q11"/>
    <mergeCell ref="D86:H87"/>
    <mergeCell ref="P60:Q61"/>
    <mergeCell ref="K1:Q3"/>
    <mergeCell ref="K4:Q4"/>
    <mergeCell ref="K6:Q6"/>
    <mergeCell ref="K7:Q7"/>
    <mergeCell ref="B17:Q17"/>
    <mergeCell ref="G42:Q42"/>
    <mergeCell ref="G43:Q43"/>
    <mergeCell ref="O122:Q122"/>
    <mergeCell ref="O133:Q133"/>
    <mergeCell ref="O123:Q123"/>
    <mergeCell ref="O124:Q124"/>
    <mergeCell ref="O125:Q125"/>
    <mergeCell ref="O126:Q126"/>
    <mergeCell ref="O127:Q127"/>
    <mergeCell ref="O129:Q129"/>
    <mergeCell ref="O130:Q130"/>
    <mergeCell ref="O128:Q128"/>
    <mergeCell ref="O136:Q136"/>
    <mergeCell ref="O137:Q137"/>
    <mergeCell ref="O138:Q138"/>
    <mergeCell ref="O139:Q139"/>
    <mergeCell ref="A49:A51"/>
    <mergeCell ref="B49:F51"/>
    <mergeCell ref="A55:B55"/>
    <mergeCell ref="F55:Q55"/>
    <mergeCell ref="G49:Q51"/>
    <mergeCell ref="F20:M20"/>
    <mergeCell ref="B26:C26"/>
    <mergeCell ref="B22:C22"/>
    <mergeCell ref="A29:A47"/>
    <mergeCell ref="G41:Q41"/>
    <mergeCell ref="G34:Q34"/>
    <mergeCell ref="G35:Q35"/>
    <mergeCell ref="G36:Q36"/>
    <mergeCell ref="G37:Q37"/>
    <mergeCell ref="G38:Q38"/>
    <mergeCell ref="D60:H61"/>
    <mergeCell ref="B29:F47"/>
    <mergeCell ref="B23:C23"/>
    <mergeCell ref="F26:K26"/>
    <mergeCell ref="G39:Q39"/>
    <mergeCell ref="G40:Q40"/>
    <mergeCell ref="G29:Q29"/>
    <mergeCell ref="K60:O61"/>
    <mergeCell ref="F56:Q56"/>
    <mergeCell ref="P59:Q59"/>
    <mergeCell ref="F148:G148"/>
    <mergeCell ref="F149:G149"/>
    <mergeCell ref="B19:C19"/>
    <mergeCell ref="F23:M23"/>
    <mergeCell ref="D62:H62"/>
    <mergeCell ref="I60:J61"/>
    <mergeCell ref="B20:C20"/>
    <mergeCell ref="B28:N28"/>
    <mergeCell ref="D55:E55"/>
    <mergeCell ref="D56:E56"/>
    <mergeCell ref="F141:G141"/>
    <mergeCell ref="C139:E139"/>
    <mergeCell ref="C140:E140"/>
    <mergeCell ref="F134:G134"/>
    <mergeCell ref="F139:G139"/>
    <mergeCell ref="F135:G135"/>
    <mergeCell ref="F136:G136"/>
    <mergeCell ref="F137:G137"/>
    <mergeCell ref="F138:G138"/>
    <mergeCell ref="C135:E135"/>
    <mergeCell ref="F150:G150"/>
    <mergeCell ref="F151:G151"/>
    <mergeCell ref="C148:E148"/>
    <mergeCell ref="F140:G140"/>
    <mergeCell ref="C141:E141"/>
    <mergeCell ref="C142:E142"/>
    <mergeCell ref="C147:K147"/>
    <mergeCell ref="C150:E150"/>
    <mergeCell ref="H150:K150"/>
    <mergeCell ref="H151:K151"/>
    <mergeCell ref="H136:K136"/>
    <mergeCell ref="H137:K137"/>
    <mergeCell ref="F120:G120"/>
    <mergeCell ref="F121:G121"/>
    <mergeCell ref="F122:G122"/>
    <mergeCell ref="H128:K128"/>
    <mergeCell ref="O172:Q172"/>
    <mergeCell ref="O151:Q151"/>
    <mergeCell ref="H141:K141"/>
    <mergeCell ref="H142:K142"/>
    <mergeCell ref="O142:Q142"/>
    <mergeCell ref="O150:Q150"/>
    <mergeCell ref="H148:K148"/>
    <mergeCell ref="H149:K149"/>
    <mergeCell ref="O147:Q147"/>
    <mergeCell ref="O148:Q148"/>
    <mergeCell ref="B133:B151"/>
    <mergeCell ref="F142:G142"/>
    <mergeCell ref="C134:E134"/>
    <mergeCell ref="A56:B56"/>
    <mergeCell ref="A60:A61"/>
    <mergeCell ref="B60:B61"/>
    <mergeCell ref="A89:C89"/>
    <mergeCell ref="B95:Q95"/>
    <mergeCell ref="O98:Q98"/>
    <mergeCell ref="F101:G101"/>
    <mergeCell ref="C151:E151"/>
    <mergeCell ref="C60:C61"/>
    <mergeCell ref="B84:Q84"/>
    <mergeCell ref="F107:G107"/>
    <mergeCell ref="F108:G108"/>
    <mergeCell ref="A86:C87"/>
    <mergeCell ref="O103:Q103"/>
    <mergeCell ref="K93:O93"/>
    <mergeCell ref="C120:E120"/>
    <mergeCell ref="C121:E121"/>
    <mergeCell ref="O101:Q101"/>
    <mergeCell ref="H121:K123"/>
    <mergeCell ref="F103:G103"/>
    <mergeCell ref="F123:G123"/>
    <mergeCell ref="F102:G102"/>
    <mergeCell ref="H101:K102"/>
    <mergeCell ref="O109:Q109"/>
    <mergeCell ref="F119:G119"/>
    <mergeCell ref="O117:Q117"/>
    <mergeCell ref="O118:Q118"/>
    <mergeCell ref="D88:H88"/>
    <mergeCell ref="D89:H89"/>
    <mergeCell ref="B99:B123"/>
    <mergeCell ref="C105:E105"/>
    <mergeCell ref="C106:E106"/>
    <mergeCell ref="C102:E102"/>
    <mergeCell ref="C103:E103"/>
    <mergeCell ref="C110:E110"/>
    <mergeCell ref="C111:E111"/>
    <mergeCell ref="C117:K117"/>
    <mergeCell ref="D63:H63"/>
    <mergeCell ref="I63:J63"/>
    <mergeCell ref="A92:C92"/>
    <mergeCell ref="A93:C93"/>
    <mergeCell ref="A88:C88"/>
    <mergeCell ref="D91:H91"/>
    <mergeCell ref="D92:H92"/>
    <mergeCell ref="D93:H93"/>
    <mergeCell ref="A91:C91"/>
    <mergeCell ref="A90:C90"/>
    <mergeCell ref="P63:Q63"/>
    <mergeCell ref="G48:Q48"/>
    <mergeCell ref="G33:Q33"/>
    <mergeCell ref="I86:J87"/>
    <mergeCell ref="K86:O87"/>
    <mergeCell ref="P86:Q87"/>
    <mergeCell ref="K62:O62"/>
    <mergeCell ref="I62:J62"/>
    <mergeCell ref="I82:J82"/>
    <mergeCell ref="P62:Q62"/>
    <mergeCell ref="F110:G110"/>
    <mergeCell ref="F111:G111"/>
    <mergeCell ref="H103:K103"/>
    <mergeCell ref="H104:K106"/>
    <mergeCell ref="H107:K111"/>
    <mergeCell ref="F106:G106"/>
    <mergeCell ref="F109:G109"/>
    <mergeCell ref="F104:G104"/>
    <mergeCell ref="F105:G105"/>
    <mergeCell ref="O108:Q108"/>
    <mergeCell ref="O102:Q102"/>
    <mergeCell ref="O104:Q104"/>
    <mergeCell ref="O105:Q105"/>
    <mergeCell ref="O106:Q106"/>
    <mergeCell ref="O107:Q107"/>
    <mergeCell ref="F97:G97"/>
    <mergeCell ref="P90:Q90"/>
    <mergeCell ref="I91:J91"/>
    <mergeCell ref="K91:O91"/>
    <mergeCell ref="P91:Q91"/>
    <mergeCell ref="I92:J92"/>
    <mergeCell ref="P92:Q92"/>
    <mergeCell ref="I93:J93"/>
    <mergeCell ref="O97:Q97"/>
    <mergeCell ref="L97:N97"/>
    <mergeCell ref="K15:Q15"/>
    <mergeCell ref="K88:O88"/>
    <mergeCell ref="P88:Q88"/>
    <mergeCell ref="I89:J89"/>
    <mergeCell ref="K89:O89"/>
    <mergeCell ref="P89:Q89"/>
    <mergeCell ref="G46:Q46"/>
    <mergeCell ref="G44:Q44"/>
    <mergeCell ref="G47:Q47"/>
    <mergeCell ref="K63:O63"/>
    <mergeCell ref="C149:E149"/>
    <mergeCell ref="C123:E123"/>
    <mergeCell ref="C133:K133"/>
    <mergeCell ref="C101:E101"/>
    <mergeCell ref="C107:E107"/>
    <mergeCell ref="C108:E108"/>
    <mergeCell ref="C109:E109"/>
    <mergeCell ref="C136:E136"/>
    <mergeCell ref="C137:E137"/>
    <mergeCell ref="C119:E119"/>
    <mergeCell ref="C138:E138"/>
    <mergeCell ref="F98:G98"/>
    <mergeCell ref="K92:O92"/>
    <mergeCell ref="I88:J88"/>
    <mergeCell ref="H118:K120"/>
    <mergeCell ref="C98:E98"/>
    <mergeCell ref="C97:E97"/>
    <mergeCell ref="C99:Q99"/>
    <mergeCell ref="C100:K100"/>
    <mergeCell ref="H97:K97"/>
    <mergeCell ref="O115:Q115"/>
    <mergeCell ref="F112:G112"/>
    <mergeCell ref="D82:H82"/>
    <mergeCell ref="K82:O82"/>
    <mergeCell ref="P82:Q82"/>
    <mergeCell ref="H98:K98"/>
    <mergeCell ref="I90:J90"/>
    <mergeCell ref="K90:O90"/>
    <mergeCell ref="C104:E104"/>
    <mergeCell ref="P93:Q93"/>
    <mergeCell ref="C112:E112"/>
    <mergeCell ref="C113:E113"/>
    <mergeCell ref="C114:E114"/>
    <mergeCell ref="C115:E115"/>
    <mergeCell ref="C128:E128"/>
    <mergeCell ref="F128:G128"/>
    <mergeCell ref="C116:E116"/>
    <mergeCell ref="C118:E118"/>
    <mergeCell ref="F116:G116"/>
    <mergeCell ref="C126:E126"/>
    <mergeCell ref="C127:E127"/>
    <mergeCell ref="F118:G118"/>
    <mergeCell ref="C122:E122"/>
    <mergeCell ref="C124:E124"/>
    <mergeCell ref="C125:E125"/>
    <mergeCell ref="O121:Q121"/>
    <mergeCell ref="F113:G113"/>
    <mergeCell ref="F114:G114"/>
    <mergeCell ref="O116:Q116"/>
    <mergeCell ref="H112:K116"/>
    <mergeCell ref="O112:Q112"/>
    <mergeCell ref="O113:Q113"/>
    <mergeCell ref="O114:Q114"/>
    <mergeCell ref="F115:G115"/>
    <mergeCell ref="C130:E130"/>
    <mergeCell ref="C132:E132"/>
    <mergeCell ref="H124:K124"/>
    <mergeCell ref="H125:K125"/>
    <mergeCell ref="H126:K126"/>
    <mergeCell ref="H127:K127"/>
    <mergeCell ref="F124:G124"/>
    <mergeCell ref="F125:G125"/>
    <mergeCell ref="F126:G126"/>
    <mergeCell ref="F127:G127"/>
    <mergeCell ref="C131:E131"/>
    <mergeCell ref="H129:K129"/>
    <mergeCell ref="C153:E153"/>
    <mergeCell ref="F153:G153"/>
    <mergeCell ref="H153:K153"/>
    <mergeCell ref="F129:G129"/>
    <mergeCell ref="F130:G130"/>
    <mergeCell ref="F131:G131"/>
    <mergeCell ref="F132:G132"/>
    <mergeCell ref="C129:E129"/>
    <mergeCell ref="C145:E145"/>
    <mergeCell ref="O145:Q145"/>
    <mergeCell ref="C144:E144"/>
    <mergeCell ref="F144:G144"/>
    <mergeCell ref="H144:K144"/>
    <mergeCell ref="O144:Q144"/>
    <mergeCell ref="H146:K146"/>
    <mergeCell ref="O131:Q131"/>
    <mergeCell ref="O132:Q132"/>
    <mergeCell ref="H130:K132"/>
    <mergeCell ref="H138:K138"/>
    <mergeCell ref="H139:K139"/>
    <mergeCell ref="H140:K140"/>
    <mergeCell ref="O140:Q140"/>
    <mergeCell ref="H134:K134"/>
    <mergeCell ref="H135:K135"/>
    <mergeCell ref="G31:Q31"/>
    <mergeCell ref="O153:Q153"/>
    <mergeCell ref="C143:E143"/>
    <mergeCell ref="F143:G143"/>
    <mergeCell ref="H143:K143"/>
    <mergeCell ref="O143:Q143"/>
    <mergeCell ref="C146:E146"/>
    <mergeCell ref="F145:G145"/>
    <mergeCell ref="F146:G146"/>
    <mergeCell ref="H145:K145"/>
    <mergeCell ref="D65:H65"/>
    <mergeCell ref="I65:J65"/>
    <mergeCell ref="K65:O65"/>
    <mergeCell ref="P65:Q65"/>
    <mergeCell ref="D66:H66"/>
    <mergeCell ref="I66:J66"/>
    <mergeCell ref="K66:O66"/>
    <mergeCell ref="P66:Q66"/>
    <mergeCell ref="D67:H67"/>
    <mergeCell ref="I67:J67"/>
    <mergeCell ref="K67:O67"/>
    <mergeCell ref="P67:Q67"/>
    <mergeCell ref="D68:H68"/>
    <mergeCell ref="I68:J68"/>
    <mergeCell ref="K68:O68"/>
    <mergeCell ref="P68:Q68"/>
    <mergeCell ref="D69:H69"/>
    <mergeCell ref="I69:J69"/>
    <mergeCell ref="K69:O69"/>
    <mergeCell ref="P69:Q69"/>
    <mergeCell ref="D70:H70"/>
    <mergeCell ref="I70:J70"/>
    <mergeCell ref="K70:O70"/>
    <mergeCell ref="P70:Q70"/>
    <mergeCell ref="D71:H71"/>
    <mergeCell ref="I71:J71"/>
    <mergeCell ref="K71:O71"/>
    <mergeCell ref="P71:Q71"/>
    <mergeCell ref="D72:H72"/>
    <mergeCell ref="I72:J72"/>
    <mergeCell ref="K72:O72"/>
    <mergeCell ref="P72:Q72"/>
    <mergeCell ref="D73:H73"/>
    <mergeCell ref="I73:J73"/>
    <mergeCell ref="K73:O73"/>
    <mergeCell ref="P73:Q73"/>
    <mergeCell ref="D75:H75"/>
    <mergeCell ref="I75:J75"/>
    <mergeCell ref="K75:O75"/>
    <mergeCell ref="P75:Q75"/>
    <mergeCell ref="D74:H74"/>
    <mergeCell ref="I74:J74"/>
    <mergeCell ref="K74:O74"/>
    <mergeCell ref="P74:Q74"/>
  </mergeCells>
  <printOptions/>
  <pageMargins left="0.23" right="0.18" top="0.2" bottom="0.2" header="0.23" footer="0.2"/>
  <pageSetup horizontalDpi="600" verticalDpi="600" orientation="landscape" paperSize="9" scale="84" r:id="rId1"/>
  <rowBreaks count="5" manualBreakCount="5">
    <brk id="57" max="16" man="1"/>
    <brk id="94" max="16" man="1"/>
    <brk id="136" max="16" man="1"/>
    <brk id="295" max="16" man="1"/>
    <brk id="33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UOZ 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Fedorchuk</dc:creator>
  <cp:keywords/>
  <dc:description/>
  <cp:lastModifiedBy>Fedorchuk</cp:lastModifiedBy>
  <cp:lastPrinted>2018-03-15T13:02:12Z</cp:lastPrinted>
  <dcterms:created xsi:type="dcterms:W3CDTF">2017-02-07T14:09:54Z</dcterms:created>
  <dcterms:modified xsi:type="dcterms:W3CDTF">2018-04-23T11:02:40Z</dcterms:modified>
  <cp:category/>
  <cp:version/>
  <cp:contentType/>
  <cp:contentStatus/>
</cp:coreProperties>
</file>