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365" windowHeight="123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30" i="1" l="1"/>
  <c r="H28" i="1"/>
  <c r="G28" i="1"/>
  <c r="G36" i="1"/>
  <c r="G39" i="1"/>
  <c r="F61" i="1" l="1"/>
  <c r="F60" i="1"/>
  <c r="F59" i="1"/>
  <c r="H42" i="1"/>
  <c r="G42" i="1"/>
  <c r="F42" i="1"/>
  <c r="H23" i="1" l="1"/>
  <c r="G23" i="1"/>
  <c r="F23" i="1"/>
  <c r="E18" i="1"/>
  <c r="F19" i="1"/>
  <c r="F20" i="1" s="1"/>
  <c r="F13" i="1"/>
  <c r="G18" i="1" l="1"/>
  <c r="F18" i="1"/>
  <c r="G43" i="1" l="1"/>
  <c r="G47" i="1" l="1"/>
  <c r="F47" i="1"/>
  <c r="F48" i="1"/>
  <c r="G19" i="1"/>
  <c r="G20" i="1" s="1"/>
  <c r="E17" i="1"/>
  <c r="F17" i="1"/>
  <c r="F22" i="1" l="1"/>
  <c r="E61" i="1"/>
  <c r="E60" i="1"/>
  <c r="E59" i="1"/>
  <c r="F44" i="1" l="1"/>
  <c r="H18" i="1" l="1"/>
  <c r="H17" i="1"/>
  <c r="G17" i="1"/>
  <c r="H13" i="1"/>
  <c r="G13" i="1"/>
  <c r="E13" i="1"/>
  <c r="H10" i="1"/>
  <c r="G10" i="1"/>
  <c r="F10" i="1"/>
  <c r="E10" i="1"/>
  <c r="F21" i="1" l="1"/>
  <c r="G22" i="1"/>
  <c r="H22" i="1"/>
  <c r="H21" i="1"/>
  <c r="G21" i="1"/>
</calcChain>
</file>

<file path=xl/sharedStrings.xml><?xml version="1.0" encoding="utf-8"?>
<sst xmlns="http://schemas.openxmlformats.org/spreadsheetml/2006/main" count="157" uniqueCount="126">
  <si>
    <t>ПОКАЗНИКИ РЕЗУЛЬТАТИВНОСТІ ПРОГРАМИ</t>
  </si>
  <si>
    <t>Назва показника</t>
  </si>
  <si>
    <t>Показник</t>
  </si>
  <si>
    <t>Одиниця
 виміру</t>
  </si>
  <si>
    <t>Вихідні дані на початок дії програми</t>
  </si>
  <si>
    <t>Значення показника</t>
  </si>
  <si>
    <t>У тому числі за роками</t>
  </si>
  <si>
    <t>І. Показники затрат:</t>
  </si>
  <si>
    <t>тис.грн.</t>
  </si>
  <si>
    <t>тис. грн.</t>
  </si>
  <si>
    <t xml:space="preserve">
</t>
  </si>
  <si>
    <t>шт.</t>
  </si>
  <si>
    <t>шт</t>
  </si>
  <si>
    <t xml:space="preserve">
тис. грн.</t>
  </si>
  <si>
    <t>%</t>
  </si>
  <si>
    <t>кВт.г</t>
  </si>
  <si>
    <t xml:space="preserve">
кВт.г</t>
  </si>
  <si>
    <t xml:space="preserve">                        </t>
  </si>
  <si>
    <t>од.</t>
  </si>
  <si>
    <t xml:space="preserve">
шт.</t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</si>
  <si>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</si>
  <si>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</si>
  <si>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</si>
  <si>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rFont val="Times New Roman"/>
        <family val="1"/>
        <charset val="204"/>
      </rPr>
      <t>1.4.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</si>
  <si>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t>м</t>
  </si>
  <si>
    <t xml:space="preserve">
452
</t>
  </si>
  <si>
    <t>грн.</t>
  </si>
  <si>
    <t xml:space="preserve">
</t>
  </si>
  <si>
    <r>
      <rPr>
        <b/>
        <sz val="13"/>
        <rFont val="Times New Roman"/>
        <family val="1"/>
        <charset val="204"/>
      </rPr>
      <t xml:space="preserve">1.6. </t>
    </r>
    <r>
      <rPr>
        <sz val="13"/>
        <rFont val="Times New Roman"/>
        <family val="1"/>
        <charset val="204"/>
      </rPr>
      <t xml:space="preserve">Утримання, обслуговування антипаркувальних пристроїв, інші роботи пов’язані з їх належною експлуатацією:
- стовпчики
- "напівсферичні кулі" 
</t>
    </r>
  </si>
  <si>
    <t>м кв.</t>
  </si>
  <si>
    <t>км</t>
  </si>
  <si>
    <t xml:space="preserve">
</t>
  </si>
  <si>
    <t xml:space="preserve">
</t>
  </si>
  <si>
    <r>
      <rPr>
        <b/>
        <sz val="13"/>
        <rFont val="Times New Roman"/>
        <family val="1"/>
        <charset val="204"/>
      </rPr>
      <t>1.7.</t>
    </r>
    <r>
      <rPr>
        <sz val="13"/>
        <rFont val="Times New Roman"/>
        <family val="1"/>
        <charset val="204"/>
      </rPr>
      <t xml:space="preserve"> Нанесення горизонтальної дорожньої розмітки</t>
    </r>
  </si>
  <si>
    <t>елемент</t>
  </si>
  <si>
    <t xml:space="preserve">
грн.
грн.
</t>
  </si>
  <si>
    <r>
      <t xml:space="preserve">3.4. </t>
    </r>
    <r>
      <rPr>
        <sz val="13"/>
        <color theme="1"/>
        <rFont val="Times New Roman"/>
        <family val="1"/>
        <charset val="204"/>
      </rPr>
      <t>Придбання дорожнього обладнання:</t>
    </r>
  </si>
  <si>
    <t>3.4.1. пристроїв примусового зниження швидкості;</t>
  </si>
  <si>
    <t>3.4.2. антипаркувальних пристроїв: 
-стовпчиків;
 ̶ протитаранних стовпчиків (стаціонарних боллардів)
−"напівсферичних куль"</t>
  </si>
  <si>
    <t>3.4.3. дорожніх конусів</t>
  </si>
  <si>
    <t>Секретар міської ради</t>
  </si>
  <si>
    <t>Н.М. Чиж</t>
  </si>
  <si>
    <t xml:space="preserve">                      Додаток 3
                      до Програми</t>
  </si>
  <si>
    <r>
      <rPr>
        <sz val="13"/>
        <color indexed="8"/>
        <rFont val="Calibri"/>
        <family val="2"/>
        <charset val="204"/>
      </rPr>
      <t>−</t>
    </r>
    <r>
      <rPr>
        <sz val="13"/>
        <color indexed="8"/>
        <rFont val="Times New Roman"/>
        <family val="1"/>
        <charset val="204"/>
      </rPr>
      <t xml:space="preserve"> обсяг видатків на утримання, обслуговування, монтаж, ремонт світлофорних об`єктів ;</t>
    </r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</si>
  <si>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>безперебійної роботи світлофорних об`єктів</t>
    </r>
  </si>
  <si>
    <r>
      <rPr>
        <b/>
        <sz val="13"/>
        <color rgb="FF000000"/>
        <rFont val="Times New Roman"/>
        <family val="1"/>
        <charset val="204"/>
      </rPr>
      <t>4.1.</t>
    </r>
    <r>
      <rPr>
        <sz val="13"/>
        <color rgb="FF000000"/>
        <rFont val="Times New Roman"/>
        <family val="1"/>
        <charset val="204"/>
      </rPr>
      <t>Придбання інформаційних панно (для розміщення їх біля нерегульованих  пішохідних переходів в 
м. Житомирі)</t>
    </r>
  </si>
  <si>
    <r>
      <rPr>
        <b/>
        <sz val="13"/>
        <color theme="1"/>
        <rFont val="Times New Roman"/>
        <family val="1"/>
        <charset val="204"/>
      </rPr>
      <t>3.3.</t>
    </r>
    <r>
      <rPr>
        <sz val="13"/>
        <color theme="1"/>
        <rFont val="Times New Roman"/>
        <family val="1"/>
        <charset val="204"/>
      </rPr>
      <t xml:space="preserve"> Будівництво острівців безпеки для пішоходів в м. Житомирі:
</t>
    </r>
    <r>
      <rPr>
        <sz val="13"/>
        <color theme="1"/>
        <rFont val="Calibri"/>
        <family val="2"/>
        <charset val="204"/>
      </rPr>
      <t/>
    </r>
  </si>
  <si>
    <t xml:space="preserve">
тис.грн.
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</si>
  <si>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</si>
  <si>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r>
      <rPr>
        <b/>
        <sz val="12"/>
        <color theme="1"/>
        <rFont val="Times New Roman"/>
        <family val="1"/>
        <charset val="204"/>
      </rPr>
      <t>III. Показники ефективності:</t>
    </r>
    <r>
      <rPr>
        <sz val="12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</si>
  <si>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t>середні видатки на виготовлення та встановлення дорожнього знаку на металевій стійці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</si>
  <si>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−кількість стовпчиків, що планується  встановити 
−кількість протитаранних стовпчиків (стаціонарних боллардів), що планується встановити 
−кількість "напівсферичних куль", що планується встановити </t>
    </r>
  </si>
  <si>
    <t>загальна площа дорожньої розмітки , що потребує оновлення</t>
  </si>
  <si>
    <t xml:space="preserve">Середні видатки на  нанесення 1 м кв. дорожньої розмітки </t>
  </si>
  <si>
    <r>
      <t xml:space="preserve">І. Показники ефективності:
</t>
    </r>
    <r>
      <rPr>
        <sz val="13"/>
        <color rgb="FF000000"/>
        <rFont val="Times New Roman"/>
        <family val="1"/>
        <charset val="204"/>
      </rPr>
      <t>середні видатки на придбання 1 елементу "лежачого поліцейського"</t>
    </r>
  </si>
  <si>
    <r>
      <rPr>
        <b/>
        <sz val="13"/>
        <color rgb="FF000000"/>
        <rFont val="Times New Roman"/>
        <family val="1"/>
        <charset val="204"/>
      </rP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 видатки на придбання одного  дорожнього конуса</t>
    </r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</si>
  <si>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>кількість конусів, що планується придбати</t>
    </r>
  </si>
  <si>
    <t>об'єктів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</si>
  <si>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</si>
  <si>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 xml:space="preserve">кількість дорожніх знаків в місті </t>
  </si>
  <si>
    <t xml:space="preserve">обсяг  необхідної  електроенергії для забезпечення безперебійної роботи світлофорних об`єктів. </t>
  </si>
  <si>
    <t>загальний обсяг видатків на  утримання, обслуговування турнікетного огородження та велопарковок</t>
  </si>
  <si>
    <t xml:space="preserve">тис. грн.
</t>
  </si>
  <si>
    <t xml:space="preserve">загальна кількість пристороїв примусового зниження швидкості (влаштування та демонтаж):
- довжиною 0,5 шириною 0,5м
</t>
  </si>
  <si>
    <r>
      <t xml:space="preserve">IІІ. Показник ефективності:
</t>
    </r>
    <r>
      <rPr>
        <b/>
        <sz val="11"/>
        <color theme="1"/>
        <rFont val="Times New Roman"/>
        <family val="1"/>
        <charset val="204"/>
      </rPr>
      <t xml:space="preserve">середні видатки на  влаштування одного антипаркувального пристрою:
</t>
    </r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Calibri"/>
        <family val="2"/>
        <charset val="204"/>
      </rPr>
      <t>−</t>
    </r>
    <r>
      <rPr>
        <sz val="13"/>
        <color theme="1"/>
        <rFont val="Times New Roman"/>
        <family val="1"/>
        <charset val="204"/>
      </rPr>
      <t>стовпчик 
−"напівсферична куля"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  <r>
      <rPr>
        <b/>
        <sz val="12"/>
        <color rgb="FF000000"/>
        <rFont val="Times New Roman"/>
        <family val="1"/>
        <charset val="204"/>
      </rPr>
      <t xml:space="preserve">
</t>
    </r>
    <r>
      <rPr>
        <sz val="12"/>
        <color rgb="FF000000"/>
        <rFont val="Times New Roman"/>
        <family val="1"/>
        <charset val="204"/>
      </rPr>
      <t xml:space="preserve">
</t>
    </r>
    <r>
      <rPr>
        <b/>
        <sz val="12"/>
        <color rgb="FF000000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</si>
  <si>
    <t xml:space="preserve">
шт.
шт.
шт.</t>
  </si>
  <si>
    <t xml:space="preserve">
142
96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</si>
  <si>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протяжність дорожньої розмітки, що потребує оновлення</t>
    </r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</si>
  <si>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>Середі видатки на  нанесення 1 км дорожньої розмітки</t>
    </r>
  </si>
  <si>
    <r>
      <t xml:space="preserve">II Показники продукту:
</t>
    </r>
    <r>
      <rPr>
        <sz val="12"/>
        <color rgb="FF000000"/>
        <rFont val="Times New Roman"/>
        <family val="1"/>
        <charset val="204"/>
      </rPr>
      <t>кількість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острівців безпеки для пішоходів , що планується побудувати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</si>
  <si>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обсяг видатків на будівництво острівців безпеки для пішоходів</t>
    </r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</si>
  <si>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>кількість елементів "лежачих поліцейських", що  планується придбати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</si>
  <si>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 видатки на придбання 1 панно</t>
    </r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</si>
  <si>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>кількість панно, що планується придбати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</si>
  <si>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</si>
  <si>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тон</t>
  </si>
  <si>
    <t>осіб</t>
  </si>
  <si>
    <t>обсяг видатків на  ремонт 1м металевого огородження</t>
  </si>
  <si>
    <t>Кількість ДТП за 12 місяців  на 100 тис. населення</t>
  </si>
  <si>
    <t>Кількість травмованих у ДТП за 12 місяців на 100 тис. населення</t>
  </si>
  <si>
    <t>Кількість загиблих у ДТП за 12 місяців на 100 тис. населення</t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</si>
  <si>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 xml:space="preserve">обсяг видатків на  виготовлення 1шт. металевого огородження </t>
    </r>
    <r>
      <rPr>
        <b/>
        <sz val="13"/>
        <color rgb="FF000000"/>
        <rFont val="Times New Roman"/>
        <family val="1"/>
        <charset val="204"/>
      </rPr>
      <t xml:space="preserve">
</t>
    </r>
  </si>
  <si>
    <t xml:space="preserve">
150,00
150,00
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</si>
  <si>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 xml:space="preserve">загальна протяжність горизонтальної дорожньої розмітки 1.1, 1.2,1.3,1.6 що планується влаштувати
</t>
    </r>
    <r>
      <rPr>
        <b/>
        <sz val="13"/>
        <color rgb="FF000000"/>
        <rFont val="Times New Roman"/>
        <family val="1"/>
        <charset val="204"/>
      </rPr>
      <t xml:space="preserve">
</t>
    </r>
  </si>
  <si>
    <t>загальна площа горизонтальної дорожньої розмітки 1.12, 1.13, 1.14.2, 1.14.4-1.14.6, що планується влаштувати</t>
  </si>
  <si>
    <t>Кількість викидів СО2 при виробленні електроенергії для роботи світлофорних об'єктів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</si>
  <si>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>кількість стовпчиків, що планується придбати
кількість протитаранних стовпчиків (боллардів), що планується придбати
кількість "напівсферичних куль", що планується придбати</t>
    </r>
  </si>
  <si>
    <r>
      <t xml:space="preserve">І. Показники затрат:
</t>
    </r>
    <r>
      <rPr>
        <sz val="13"/>
        <color theme="1"/>
        <rFont val="Times New Roman"/>
        <family val="1"/>
        <charset val="204"/>
      </rPr>
      <t>середні видатки на придбання 1 стовпчику
середні видатки на придбання 1 протитаранного стовпчику (болларду) 
середні видатки на придбання 1 "напівсферичної кулі"</t>
    </r>
  </si>
  <si>
    <t xml:space="preserve">
100
0
100</t>
  </si>
  <si>
    <t>в т.ч. виготовлення/коригування ПКД (та еспертиза)</t>
  </si>
  <si>
    <t xml:space="preserve">кількість перехресть обладнаних світлофорами
</t>
  </si>
  <si>
    <t>кількість світлофорних об'єктів</t>
  </si>
  <si>
    <t>перехр.</t>
  </si>
  <si>
    <t>середні видатки на забезпечення   електроенергією одного перехрестя, обладнаного світлофором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</si>
  <si>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 в кВт) електроенергії на роботу 1перехр., обладн. світлоф. ;</t>
    </r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</si>
  <si>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електороенергії одним перехрестям, обладн. світлофором порівняно з попереднім роком
</t>
    </r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</si>
  <si>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перехр., обладн. світлофором
</t>
    </r>
  </si>
  <si>
    <t>Зниження викидів СО2 до значення базового 2017р. (рівень викидів складав 354,34т )</t>
  </si>
  <si>
    <r>
      <t xml:space="preserve"> ̶  </t>
    </r>
    <r>
      <rPr>
        <sz val="13"/>
        <color indexed="8"/>
        <rFont val="Times New Roman"/>
        <family val="1"/>
        <charset val="204"/>
      </rPr>
      <t xml:space="preserve">темп приросту (зменшення) витрат (в грошах) на електроенергію (базовий рік для порівняння 2017р. 402664кВт, 1106675,84грн.). </t>
    </r>
  </si>
  <si>
    <t>обсяг видатків на  заміну/встановлення 1м металевого огородження та велопарковок</t>
  </si>
  <si>
    <t xml:space="preserve">
796
</t>
  </si>
  <si>
    <t xml:space="preserve">
176
0
15</t>
  </si>
  <si>
    <t xml:space="preserve">
471,00
150,00
</t>
  </si>
  <si>
    <t>загальна протяжність дорожньої розмітки, що потребує оновлення разом в  м кв.</t>
  </si>
  <si>
    <t>загальний обсяг видатків для нанесення дорожньої розмітки, що планується влаштувати</t>
  </si>
  <si>
    <t>загальна протяжність горизонтальної дорожньої розмітки, що планується влаштувати разом в м кв.</t>
  </si>
  <si>
    <r>
      <rPr>
        <b/>
        <sz val="13"/>
        <color rgb="FF000000"/>
        <rFont val="Times New Roman"/>
        <family val="1"/>
        <charset val="204"/>
      </rP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оновленої  дорожньої розмітки до загальної  потреби </t>
    </r>
  </si>
  <si>
    <t xml:space="preserve">
872,00
0,00
500,00</t>
  </si>
  <si>
    <t>Кіль-ть ДТП /267000*100000</t>
  </si>
  <si>
    <t>кіль-ть травмов./267000*100000</t>
  </si>
  <si>
    <t>кіль-ть загиб./267000*100000</t>
  </si>
  <si>
    <t>Начальник управління 
транспорту і зв`язку міської ради</t>
  </si>
  <si>
    <t>К.В. Підпокровний</t>
  </si>
  <si>
    <t>3.4.4. декоративних скульптур (попереджувальних манекенів)</t>
  </si>
  <si>
    <r>
      <rPr>
        <b/>
        <sz val="13"/>
        <color rgb="FF000000"/>
        <rFont val="Times New Roman"/>
        <family val="1"/>
        <charset val="204"/>
      </rP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 видатки на придбання одного  манекена</t>
    </r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</si>
  <si>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>кількість манекенів, що планується придбати</t>
    </r>
  </si>
  <si>
    <t>3.4.5. пристроїв "острівці безпеки"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</si>
  <si>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>кількість, що планується придбати</t>
    </r>
  </si>
  <si>
    <r>
      <rPr>
        <b/>
        <sz val="13"/>
        <color rgb="FF000000"/>
        <rFont val="Times New Roman"/>
        <family val="1"/>
        <charset val="204"/>
      </rP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 видатки на придбання одного  елементу пристрою</t>
    </r>
  </si>
  <si>
    <t xml:space="preserve">
318
50
100</t>
  </si>
  <si>
    <t xml:space="preserve">
318
50
100</t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</si>
  <si>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 xml:space="preserve"> Утримання та обслуговування пристроїв примусового зниження швидкості та пристроїв "острівці безпеки", інші роботи пов’язані з їх належною експлуатацією</t>
    </r>
  </si>
  <si>
    <t xml:space="preserve">
1342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</si>
  <si>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 замінити/відремонтувати та виготовити металевого огородження та велопарковок
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</si>
  <si>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обсяг видатків на встановлення та демонтажу 1 елементу "лежачого поліцейського" (довжиною 0,5м шириною 0,5м)</t>
    </r>
  </si>
  <si>
    <t xml:space="preserve">
642,77
17388,00
550,00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</si>
</sst>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#,##0.0"/>
    <numFmt numFmtId="167" formatCode="0.0"/>
  </numFmts>
  <fonts count="19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Calibri"/>
      <family val="2"/>
      <charset val="204"/>
    </font>
    <font>
      <sz val="13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4" fillId="0" borderId="0" xfId="0" applyFont="1"/>
    <xf numFmtId="0" fontId="2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top" wrapText="1"/>
    </xf>
    <xf numFmtId="4" fontId="9" fillId="2" borderId="24" xfId="0" applyNumberFormat="1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4" fontId="9" fillId="2" borderId="22" xfId="0" applyNumberFormat="1" applyFont="1" applyFill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/>
    </xf>
    <xf numFmtId="166" fontId="9" fillId="0" borderId="22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2" fontId="4" fillId="0" borderId="12" xfId="0" applyNumberFormat="1" applyFont="1" applyBorder="1" applyAlignment="1">
      <alignment horizontal="center" vertical="top"/>
    </xf>
    <xf numFmtId="0" fontId="2" fillId="0" borderId="8" xfId="0" applyFont="1" applyBorder="1" applyAlignment="1">
      <alignment vertical="top" wrapText="1"/>
    </xf>
    <xf numFmtId="2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13" fillId="0" borderId="2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4" fontId="4" fillId="0" borderId="0" xfId="0" applyNumberFormat="1" applyFont="1"/>
    <xf numFmtId="0" fontId="10" fillId="0" borderId="26" xfId="0" applyFont="1" applyBorder="1" applyAlignment="1">
      <alignment horizontal="left" vertical="top" wrapText="1"/>
    </xf>
    <xf numFmtId="0" fontId="9" fillId="2" borderId="25" xfId="0" applyFont="1" applyFill="1" applyBorder="1" applyAlignment="1">
      <alignment horizontal="left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top" wrapText="1"/>
    </xf>
    <xf numFmtId="0" fontId="16" fillId="0" borderId="13" xfId="0" applyFont="1" applyBorder="1" applyAlignment="1">
      <alignment horizontal="left" vertical="top" wrapText="1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top" wrapText="1"/>
    </xf>
    <xf numFmtId="0" fontId="9" fillId="0" borderId="3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166" fontId="9" fillId="0" borderId="24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2" fontId="9" fillId="0" borderId="13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1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10" fillId="0" borderId="24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4" fontId="9" fillId="0" borderId="24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vertical="top" wrapText="1"/>
    </xf>
    <xf numFmtId="164" fontId="9" fillId="0" borderId="23" xfId="0" applyNumberFormat="1" applyFont="1" applyBorder="1" applyAlignment="1">
      <alignment horizontal="center" vertical="center"/>
    </xf>
    <xf numFmtId="165" fontId="9" fillId="0" borderId="2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top" wrapText="1"/>
    </xf>
    <xf numFmtId="4" fontId="9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2" borderId="27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top" wrapText="1"/>
    </xf>
    <xf numFmtId="2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2" fontId="4" fillId="0" borderId="13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/>
    </xf>
    <xf numFmtId="2" fontId="16" fillId="0" borderId="3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top" wrapText="1"/>
    </xf>
    <xf numFmtId="2" fontId="7" fillId="0" borderId="1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2" fontId="4" fillId="0" borderId="13" xfId="0" applyNumberFormat="1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center" wrapText="1"/>
    </xf>
    <xf numFmtId="167" fontId="9" fillId="0" borderId="13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horizontal="left" vertical="top" wrapText="1"/>
    </xf>
    <xf numFmtId="1" fontId="9" fillId="0" borderId="24" xfId="0" applyNumberFormat="1" applyFont="1" applyBorder="1" applyAlignment="1">
      <alignment horizontal="center" vertical="center" wrapText="1"/>
    </xf>
    <xf numFmtId="3" fontId="9" fillId="2" borderId="2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67" fontId="4" fillId="0" borderId="13" xfId="0" applyNumberFormat="1" applyFont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9" fillId="0" borderId="13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3" fillId="0" borderId="29" xfId="0" applyFont="1" applyBorder="1" applyAlignment="1">
      <alignment horizontal="left" vertical="top"/>
    </xf>
    <xf numFmtId="0" fontId="9" fillId="0" borderId="19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center"/>
    </xf>
    <xf numFmtId="0" fontId="7" fillId="0" borderId="3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5" fillId="0" borderId="35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8" xfId="0" applyFont="1" applyBorder="1" applyAlignment="1">
      <alignment vertical="top" wrapText="1"/>
    </xf>
    <xf numFmtId="0" fontId="4" fillId="0" borderId="3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0" fillId="0" borderId="13" xfId="0" applyBorder="1" applyAlignment="1">
      <alignment horizontal="center" vertical="top"/>
    </xf>
    <xf numFmtId="2" fontId="4" fillId="0" borderId="1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9"/>
  <sheetViews>
    <sheetView tabSelected="1" topLeftCell="A48" workbookViewId="0">
      <selection activeCell="H49" sqref="H49"/>
    </sheetView>
  </sheetViews>
  <sheetFormatPr defaultRowHeight="15" x14ac:dyDescent="0.25"/>
  <cols>
    <col min="1" max="1" width="9.140625" style="2"/>
    <col min="2" max="2" width="28.42578125" style="2" customWidth="1"/>
    <col min="3" max="3" width="45.28515625" style="2" customWidth="1"/>
    <col min="4" max="4" width="13.140625" style="6" customWidth="1"/>
    <col min="5" max="5" width="14.7109375" style="1" customWidth="1"/>
    <col min="6" max="6" width="15" style="1" customWidth="1"/>
    <col min="7" max="7" width="12.28515625" style="1" customWidth="1"/>
    <col min="8" max="8" width="12.5703125" style="1" customWidth="1"/>
    <col min="9" max="9" width="10.140625" bestFit="1" customWidth="1"/>
    <col min="10" max="10" width="11.140625" customWidth="1"/>
    <col min="11" max="11" width="5" customWidth="1"/>
    <col min="12" max="12" width="22.7109375" customWidth="1"/>
    <col min="13" max="13" width="25.7109375" customWidth="1"/>
    <col min="14" max="14" width="19.42578125" customWidth="1"/>
  </cols>
  <sheetData>
    <row r="1" spans="1:21" ht="84" customHeight="1" x14ac:dyDescent="0.25">
      <c r="A1" s="7"/>
      <c r="B1" s="7"/>
      <c r="C1" s="7"/>
      <c r="D1" s="8"/>
      <c r="E1" s="9"/>
      <c r="F1" s="155" t="s">
        <v>42</v>
      </c>
      <c r="G1" s="156"/>
      <c r="H1" s="156"/>
      <c r="I1" s="10"/>
      <c r="J1" s="10"/>
      <c r="K1" s="10"/>
    </row>
    <row r="2" spans="1:21" ht="16.5" x14ac:dyDescent="0.25">
      <c r="A2" s="173" t="s">
        <v>0</v>
      </c>
      <c r="B2" s="173"/>
      <c r="C2" s="173"/>
      <c r="D2" s="173"/>
      <c r="E2" s="173"/>
      <c r="F2" s="173"/>
      <c r="G2" s="173"/>
      <c r="H2" s="173"/>
      <c r="I2" s="50"/>
      <c r="J2" s="50"/>
      <c r="K2" s="50"/>
    </row>
    <row r="3" spans="1:21" ht="16.5" x14ac:dyDescent="0.25">
      <c r="A3" s="157" t="s">
        <v>1</v>
      </c>
      <c r="B3" s="158"/>
      <c r="C3" s="161" t="s">
        <v>2</v>
      </c>
      <c r="D3" s="164" t="s">
        <v>3</v>
      </c>
      <c r="E3" s="167" t="s">
        <v>4</v>
      </c>
      <c r="F3" s="170" t="s">
        <v>5</v>
      </c>
      <c r="G3" s="171"/>
      <c r="H3" s="172"/>
      <c r="I3" s="11"/>
      <c r="J3" s="11"/>
      <c r="K3" s="11"/>
    </row>
    <row r="4" spans="1:21" ht="16.5" x14ac:dyDescent="0.25">
      <c r="A4" s="159"/>
      <c r="B4" s="160"/>
      <c r="C4" s="162"/>
      <c r="D4" s="165"/>
      <c r="E4" s="168"/>
      <c r="F4" s="170" t="s">
        <v>6</v>
      </c>
      <c r="G4" s="171"/>
      <c r="H4" s="172"/>
      <c r="I4" s="11"/>
      <c r="J4" s="11"/>
      <c r="K4" s="11"/>
    </row>
    <row r="5" spans="1:21" ht="16.5" x14ac:dyDescent="0.25">
      <c r="A5" s="159"/>
      <c r="B5" s="160"/>
      <c r="C5" s="163"/>
      <c r="D5" s="166"/>
      <c r="E5" s="169"/>
      <c r="F5" s="12">
        <v>2018</v>
      </c>
      <c r="G5" s="12">
        <v>2019</v>
      </c>
      <c r="H5" s="12">
        <v>2020</v>
      </c>
      <c r="I5" s="11"/>
      <c r="J5" s="11"/>
      <c r="K5" s="11"/>
    </row>
    <row r="6" spans="1:21" ht="16.5" customHeight="1" x14ac:dyDescent="0.25">
      <c r="A6" s="142" t="s">
        <v>22</v>
      </c>
      <c r="B6" s="143"/>
      <c r="C6" s="56" t="s">
        <v>7</v>
      </c>
      <c r="D6" s="25"/>
      <c r="E6" s="134">
        <v>1567.6</v>
      </c>
      <c r="F6" s="26"/>
      <c r="G6" s="26"/>
      <c r="H6" s="26"/>
      <c r="I6" s="11"/>
      <c r="J6" s="11"/>
      <c r="K6" s="11"/>
    </row>
    <row r="7" spans="1:21" ht="58.9" customHeight="1" x14ac:dyDescent="0.25">
      <c r="A7" s="144"/>
      <c r="B7" s="145"/>
      <c r="C7" s="120" t="s">
        <v>43</v>
      </c>
      <c r="D7" s="119" t="s">
        <v>8</v>
      </c>
      <c r="E7" s="135"/>
      <c r="F7" s="27">
        <v>2715</v>
      </c>
      <c r="G7" s="27">
        <v>2450</v>
      </c>
      <c r="H7" s="27">
        <v>2856</v>
      </c>
      <c r="I7" s="55"/>
      <c r="J7" s="11"/>
      <c r="K7" s="11"/>
    </row>
    <row r="8" spans="1:21" ht="16.5" x14ac:dyDescent="0.25">
      <c r="A8" s="144"/>
      <c r="B8" s="145"/>
      <c r="C8" s="121" t="s">
        <v>91</v>
      </c>
      <c r="D8" s="59" t="s">
        <v>57</v>
      </c>
      <c r="E8" s="122">
        <v>107</v>
      </c>
      <c r="F8" s="123">
        <v>108</v>
      </c>
      <c r="G8" s="123">
        <v>109</v>
      </c>
      <c r="H8" s="123">
        <v>110</v>
      </c>
      <c r="I8" s="55"/>
      <c r="J8" s="11"/>
      <c r="K8" s="11"/>
    </row>
    <row r="9" spans="1:21" ht="31.5" customHeight="1" x14ac:dyDescent="0.25">
      <c r="A9" s="144"/>
      <c r="B9" s="145"/>
      <c r="C9" s="91" t="s">
        <v>90</v>
      </c>
      <c r="D9" s="124" t="s">
        <v>92</v>
      </c>
      <c r="E9" s="33">
        <v>112</v>
      </c>
      <c r="F9" s="34">
        <v>113</v>
      </c>
      <c r="G9" s="34">
        <v>114</v>
      </c>
      <c r="H9" s="34">
        <v>115</v>
      </c>
      <c r="I9" s="11"/>
      <c r="J9" s="11"/>
      <c r="K9" s="96"/>
    </row>
    <row r="10" spans="1:21" ht="51.75" customHeight="1" x14ac:dyDescent="0.25">
      <c r="A10" s="146"/>
      <c r="B10" s="147"/>
      <c r="C10" s="61" t="s">
        <v>49</v>
      </c>
      <c r="D10" s="59" t="s">
        <v>13</v>
      </c>
      <c r="E10" s="29">
        <f>E6/E9</f>
        <v>13.99642857142857</v>
      </c>
      <c r="F10" s="31">
        <f>F7/F9</f>
        <v>24.026548672566371</v>
      </c>
      <c r="G10" s="31">
        <f>G7/G9</f>
        <v>21.491228070175438</v>
      </c>
      <c r="H10" s="31">
        <f>H7/H9</f>
        <v>24.834782608695651</v>
      </c>
      <c r="I10" s="11"/>
      <c r="J10" s="11"/>
      <c r="K10" s="96"/>
      <c r="L10" s="97"/>
      <c r="M10" s="97"/>
      <c r="N10" s="97"/>
      <c r="O10" s="97"/>
      <c r="P10" s="97"/>
      <c r="Q10" s="97"/>
      <c r="R10" s="97"/>
      <c r="S10" s="97"/>
    </row>
    <row r="11" spans="1:21" ht="69" customHeight="1" x14ac:dyDescent="0.25">
      <c r="A11" s="131" t="s">
        <v>20</v>
      </c>
      <c r="B11" s="131"/>
      <c r="C11" s="57" t="s">
        <v>58</v>
      </c>
      <c r="D11" s="28" t="s">
        <v>8</v>
      </c>
      <c r="E11" s="29">
        <v>622.29999999999995</v>
      </c>
      <c r="F11" s="30">
        <v>1580.49</v>
      </c>
      <c r="G11" s="30">
        <v>1555.03</v>
      </c>
      <c r="H11" s="31">
        <v>1743.65</v>
      </c>
      <c r="I11" s="11"/>
      <c r="J11" s="11"/>
      <c r="K11" s="96"/>
    </row>
    <row r="12" spans="1:21" ht="24.75" customHeight="1" x14ac:dyDescent="0.25">
      <c r="A12" s="131"/>
      <c r="B12" s="131"/>
      <c r="C12" s="98" t="s">
        <v>59</v>
      </c>
      <c r="D12" s="32" t="s">
        <v>12</v>
      </c>
      <c r="E12" s="34">
        <v>3960</v>
      </c>
      <c r="F12" s="34">
        <v>4080</v>
      </c>
      <c r="G12" s="34">
        <v>4140</v>
      </c>
      <c r="H12" s="34">
        <v>4140</v>
      </c>
      <c r="I12" s="11"/>
      <c r="J12" s="11"/>
      <c r="K12" s="96"/>
    </row>
    <row r="13" spans="1:21" ht="53.25" customHeight="1" x14ac:dyDescent="0.25">
      <c r="A13" s="131"/>
      <c r="B13" s="131"/>
      <c r="C13" s="88" t="s">
        <v>48</v>
      </c>
      <c r="D13" s="25" t="s">
        <v>9</v>
      </c>
      <c r="E13" s="89">
        <f>E11/E12</f>
        <v>0.15714646464646465</v>
      </c>
      <c r="F13" s="90">
        <f>F11/F12</f>
        <v>0.38737500000000002</v>
      </c>
      <c r="G13" s="90">
        <f>G11/G12</f>
        <v>0.37561111111111112</v>
      </c>
      <c r="H13" s="90">
        <f>H11/H12</f>
        <v>0.42117149758454109</v>
      </c>
      <c r="I13" s="11"/>
      <c r="J13" s="11"/>
      <c r="K13" s="11"/>
    </row>
    <row r="14" spans="1:21" ht="55.5" customHeight="1" x14ac:dyDescent="0.25">
      <c r="A14" s="131"/>
      <c r="B14" s="131"/>
      <c r="C14" s="73" t="s">
        <v>50</v>
      </c>
      <c r="D14" s="58" t="s">
        <v>9</v>
      </c>
      <c r="E14" s="71">
        <v>2642</v>
      </c>
      <c r="F14" s="92">
        <v>2933</v>
      </c>
      <c r="G14" s="92">
        <v>3255</v>
      </c>
      <c r="H14" s="92">
        <v>3613</v>
      </c>
      <c r="I14" s="11"/>
      <c r="J14" s="11"/>
      <c r="K14" s="11"/>
    </row>
    <row r="15" spans="1:21" ht="67.5" customHeight="1" x14ac:dyDescent="0.25">
      <c r="A15" s="136" t="s">
        <v>21</v>
      </c>
      <c r="B15" s="137"/>
      <c r="C15" s="84" t="s">
        <v>44</v>
      </c>
      <c r="D15" s="85" t="s">
        <v>9</v>
      </c>
      <c r="E15" s="86">
        <v>1106.68</v>
      </c>
      <c r="F15" s="87">
        <v>1044.3900000000001</v>
      </c>
      <c r="G15" s="87">
        <v>1045.53</v>
      </c>
      <c r="H15" s="87">
        <v>1640.35</v>
      </c>
      <c r="I15" s="11"/>
      <c r="J15" s="11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</row>
    <row r="16" spans="1:21" ht="72" customHeight="1" x14ac:dyDescent="0.25">
      <c r="A16" s="138"/>
      <c r="B16" s="138"/>
      <c r="C16" s="100" t="s">
        <v>60</v>
      </c>
      <c r="D16" s="33" t="s">
        <v>15</v>
      </c>
      <c r="E16" s="35">
        <v>402664</v>
      </c>
      <c r="F16" s="36">
        <v>337280</v>
      </c>
      <c r="G16" s="36">
        <v>337456</v>
      </c>
      <c r="H16" s="36">
        <v>492000</v>
      </c>
      <c r="I16" s="10"/>
      <c r="J16" s="10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</row>
    <row r="17" spans="1:21" ht="54" customHeight="1" x14ac:dyDescent="0.25">
      <c r="A17" s="138"/>
      <c r="B17" s="139"/>
      <c r="C17" s="60" t="s">
        <v>96</v>
      </c>
      <c r="D17" s="59" t="s">
        <v>16</v>
      </c>
      <c r="E17" s="29">
        <f>E16/E9</f>
        <v>3595.2142857142858</v>
      </c>
      <c r="F17" s="37">
        <f>F16/F9</f>
        <v>2984.7787610619471</v>
      </c>
      <c r="G17" s="37">
        <f>G16/G9</f>
        <v>2960.1403508771928</v>
      </c>
      <c r="H17" s="37">
        <f>H16/H9</f>
        <v>4278.260869565217</v>
      </c>
      <c r="I17" s="10"/>
      <c r="J17" s="10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</row>
    <row r="18" spans="1:21" ht="55.5" customHeight="1" x14ac:dyDescent="0.25">
      <c r="A18" s="138"/>
      <c r="B18" s="139"/>
      <c r="C18" s="73" t="s">
        <v>93</v>
      </c>
      <c r="D18" s="63" t="s">
        <v>9</v>
      </c>
      <c r="E18" s="65">
        <f>E15/E9</f>
        <v>9.8810714285714294</v>
      </c>
      <c r="F18" s="39">
        <f>F15/F9</f>
        <v>9.2423893805309749</v>
      </c>
      <c r="G18" s="39">
        <f>G15/G9</f>
        <v>9.1713157894736845</v>
      </c>
      <c r="H18" s="39">
        <f>H15/H9</f>
        <v>14.26391304347826</v>
      </c>
      <c r="I18" s="10"/>
      <c r="J18" s="10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</row>
    <row r="19" spans="1:21" ht="55.5" customHeight="1" x14ac:dyDescent="0.25">
      <c r="A19" s="138"/>
      <c r="B19" s="139"/>
      <c r="C19" s="73" t="s">
        <v>85</v>
      </c>
      <c r="D19" s="70" t="s">
        <v>75</v>
      </c>
      <c r="E19" s="117">
        <v>354.34</v>
      </c>
      <c r="F19" s="72">
        <f>337.28*0.88</f>
        <v>296.8064</v>
      </c>
      <c r="G19" s="72">
        <f>434.89*0.88</f>
        <v>382.70319999999998</v>
      </c>
      <c r="H19" s="72"/>
      <c r="I19" s="10"/>
      <c r="J19" s="10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</row>
    <row r="20" spans="1:21" ht="52.5" customHeight="1" x14ac:dyDescent="0.25">
      <c r="A20" s="138"/>
      <c r="B20" s="139"/>
      <c r="C20" s="99" t="s">
        <v>97</v>
      </c>
      <c r="D20" s="70" t="s">
        <v>75</v>
      </c>
      <c r="E20" s="117">
        <v>53.56</v>
      </c>
      <c r="F20" s="72">
        <f>354.34-F19</f>
        <v>57.533599999999979</v>
      </c>
      <c r="G20" s="72">
        <f>354.34-G19</f>
        <v>-28.363200000000006</v>
      </c>
      <c r="H20" s="72"/>
      <c r="I20" s="10"/>
      <c r="J20" s="129"/>
      <c r="K20" s="130"/>
      <c r="L20" s="130"/>
      <c r="M20" s="130"/>
      <c r="N20" s="130"/>
      <c r="O20" s="74"/>
      <c r="P20" s="74"/>
      <c r="Q20" s="74"/>
      <c r="R20" s="74"/>
      <c r="S20" s="74"/>
      <c r="T20" s="74"/>
      <c r="U20" s="74"/>
    </row>
    <row r="21" spans="1:21" ht="86.25" customHeight="1" x14ac:dyDescent="0.25">
      <c r="A21" s="138"/>
      <c r="B21" s="139"/>
      <c r="C21" s="66" t="s">
        <v>95</v>
      </c>
      <c r="D21" s="67" t="s">
        <v>14</v>
      </c>
      <c r="E21" s="68">
        <v>100</v>
      </c>
      <c r="F21" s="69">
        <f>F18/E18*100</f>
        <v>93.536307751063461</v>
      </c>
      <c r="G21" s="69">
        <f>G18/F18*100</f>
        <v>99.231004146968687</v>
      </c>
      <c r="H21" s="69">
        <f>H18/G18*100</f>
        <v>155.52744416291463</v>
      </c>
      <c r="I21" s="10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74"/>
    </row>
    <row r="22" spans="1:21" ht="33" x14ac:dyDescent="0.25">
      <c r="A22" s="138"/>
      <c r="B22" s="139"/>
      <c r="C22" s="60" t="s">
        <v>94</v>
      </c>
      <c r="D22" s="58" t="s">
        <v>14</v>
      </c>
      <c r="E22" s="62">
        <v>100</v>
      </c>
      <c r="F22" s="37">
        <f>F17*100/E17</f>
        <v>83.020886207591943</v>
      </c>
      <c r="G22" s="38">
        <f>F17/G17*100</f>
        <v>100.8323392563955</v>
      </c>
      <c r="H22" s="38">
        <f>G17/H17*100</f>
        <v>69.190272429040078</v>
      </c>
      <c r="I22" s="10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74"/>
    </row>
    <row r="23" spans="1:21" ht="69" customHeight="1" x14ac:dyDescent="0.25">
      <c r="A23" s="140"/>
      <c r="B23" s="141"/>
      <c r="C23" s="60" t="s">
        <v>98</v>
      </c>
      <c r="D23" s="58" t="s">
        <v>14</v>
      </c>
      <c r="E23" s="63">
        <v>3</v>
      </c>
      <c r="F23" s="39">
        <f>F15*100/E15</f>
        <v>94.371453355983675</v>
      </c>
      <c r="G23" s="40">
        <f>G15*100/E15</f>
        <v>94.474464163082374</v>
      </c>
      <c r="H23" s="40">
        <f>H15*100/E15</f>
        <v>148.22261177576172</v>
      </c>
      <c r="I23" s="10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74"/>
    </row>
    <row r="24" spans="1:21" ht="66" customHeight="1" x14ac:dyDescent="0.25">
      <c r="A24" s="149" t="s">
        <v>23</v>
      </c>
      <c r="B24" s="150"/>
      <c r="C24" s="21" t="s">
        <v>81</v>
      </c>
      <c r="D24" s="22" t="s">
        <v>26</v>
      </c>
      <c r="E24" s="41"/>
      <c r="F24" s="102">
        <v>2820</v>
      </c>
      <c r="G24" s="109">
        <v>2500</v>
      </c>
      <c r="H24" s="109">
        <v>3200</v>
      </c>
      <c r="I24" s="10"/>
      <c r="J24" s="10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54" customHeight="1" x14ac:dyDescent="0.25">
      <c r="A25" s="151"/>
      <c r="B25" s="152"/>
      <c r="C25" s="46" t="s">
        <v>99</v>
      </c>
      <c r="D25" s="22" t="s">
        <v>26</v>
      </c>
      <c r="E25" s="101"/>
      <c r="F25" s="106">
        <v>120</v>
      </c>
      <c r="G25" s="108">
        <v>144</v>
      </c>
      <c r="H25" s="108">
        <v>143</v>
      </c>
      <c r="I25" s="10"/>
      <c r="J25" s="10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</row>
    <row r="26" spans="1:21" ht="39.75" customHeight="1" x14ac:dyDescent="0.25">
      <c r="A26" s="151"/>
      <c r="B26" s="152"/>
      <c r="C26" s="46" t="s">
        <v>77</v>
      </c>
      <c r="D26" s="22" t="s">
        <v>26</v>
      </c>
      <c r="E26" s="101"/>
      <c r="F26" s="106">
        <v>100</v>
      </c>
      <c r="G26" s="108">
        <v>122</v>
      </c>
      <c r="H26" s="108">
        <v>267</v>
      </c>
      <c r="I26" s="10"/>
      <c r="J26" s="10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</row>
    <row r="27" spans="1:21" ht="56.25" customHeight="1" x14ac:dyDescent="0.25">
      <c r="A27" s="151"/>
      <c r="B27" s="152"/>
      <c r="C27" s="46" t="s">
        <v>61</v>
      </c>
      <c r="D27" s="22" t="s">
        <v>62</v>
      </c>
      <c r="E27" s="64"/>
      <c r="F27" s="75">
        <v>300</v>
      </c>
      <c r="G27" s="75">
        <v>450</v>
      </c>
      <c r="H27" s="75">
        <v>2011.98</v>
      </c>
      <c r="I27" s="10"/>
      <c r="J27" s="10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</row>
    <row r="28" spans="1:21" ht="67.5" customHeight="1" x14ac:dyDescent="0.25">
      <c r="A28" s="151"/>
      <c r="B28" s="152"/>
      <c r="C28" s="21" t="s">
        <v>123</v>
      </c>
      <c r="D28" s="22" t="s">
        <v>24</v>
      </c>
      <c r="E28" s="64"/>
      <c r="F28" s="107">
        <v>2464</v>
      </c>
      <c r="G28" s="107">
        <f>2255+300</f>
        <v>2555</v>
      </c>
      <c r="H28" s="107">
        <f>1980+330</f>
        <v>2310</v>
      </c>
      <c r="I28" s="10"/>
      <c r="J28" s="10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</row>
    <row r="29" spans="1:21" ht="68.25" customHeight="1" x14ac:dyDescent="0.25">
      <c r="A29" s="148" t="s">
        <v>121</v>
      </c>
      <c r="B29" s="148"/>
      <c r="C29" s="21" t="s">
        <v>124</v>
      </c>
      <c r="D29" s="22" t="s">
        <v>26</v>
      </c>
      <c r="E29" s="64">
        <v>115.6</v>
      </c>
      <c r="F29" s="42">
        <v>139.57</v>
      </c>
      <c r="G29" s="42">
        <v>170.95</v>
      </c>
      <c r="H29" s="42">
        <v>153</v>
      </c>
      <c r="I29" s="10"/>
      <c r="J29" s="10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</row>
    <row r="30" spans="1:21" ht="79.150000000000006" customHeight="1" x14ac:dyDescent="0.25">
      <c r="A30" s="148"/>
      <c r="B30" s="148"/>
      <c r="C30" s="104" t="s">
        <v>63</v>
      </c>
      <c r="D30" s="13" t="s">
        <v>34</v>
      </c>
      <c r="E30" s="14" t="s">
        <v>25</v>
      </c>
      <c r="F30" s="14" t="s">
        <v>100</v>
      </c>
      <c r="G30" s="14" t="s">
        <v>122</v>
      </c>
      <c r="H30" s="13">
        <f>1342+416</f>
        <v>1758</v>
      </c>
      <c r="I30" s="10"/>
      <c r="J30" s="10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</row>
    <row r="31" spans="1:21" ht="135.75" customHeight="1" x14ac:dyDescent="0.25">
      <c r="A31" s="132" t="s">
        <v>28</v>
      </c>
      <c r="B31" s="132"/>
      <c r="C31" s="43" t="s">
        <v>51</v>
      </c>
      <c r="D31" s="103" t="s">
        <v>65</v>
      </c>
      <c r="E31" s="20" t="s">
        <v>66</v>
      </c>
      <c r="F31" s="20" t="s">
        <v>101</v>
      </c>
      <c r="G31" s="20" t="s">
        <v>120</v>
      </c>
      <c r="H31" s="20"/>
      <c r="I31" s="10"/>
      <c r="J31" s="10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</row>
    <row r="32" spans="1:21" ht="87" customHeight="1" x14ac:dyDescent="0.25">
      <c r="A32" s="133"/>
      <c r="B32" s="133"/>
      <c r="C32" s="43" t="s">
        <v>64</v>
      </c>
      <c r="D32" s="44" t="s">
        <v>35</v>
      </c>
      <c r="E32" s="14" t="s">
        <v>31</v>
      </c>
      <c r="F32" s="14" t="s">
        <v>102</v>
      </c>
      <c r="G32" s="14" t="s">
        <v>82</v>
      </c>
      <c r="H32" s="14" t="s">
        <v>32</v>
      </c>
      <c r="I32" s="10"/>
      <c r="J32" s="10"/>
      <c r="K32" s="24"/>
      <c r="L32" s="51"/>
      <c r="M32" s="51"/>
      <c r="N32" s="24"/>
      <c r="O32" s="24"/>
      <c r="P32" s="24"/>
      <c r="Q32" s="24"/>
      <c r="R32" s="24"/>
      <c r="S32" s="24"/>
      <c r="T32" s="24"/>
      <c r="U32" s="24"/>
    </row>
    <row r="33" spans="1:21" ht="59.25" customHeight="1" x14ac:dyDescent="0.25">
      <c r="A33" s="132" t="s">
        <v>33</v>
      </c>
      <c r="B33" s="150"/>
      <c r="C33" s="95" t="s">
        <v>67</v>
      </c>
      <c r="D33" s="17" t="s">
        <v>30</v>
      </c>
      <c r="E33" s="17"/>
      <c r="F33" s="81">
        <v>385</v>
      </c>
      <c r="G33" s="81">
        <v>385</v>
      </c>
      <c r="H33" s="81">
        <v>385</v>
      </c>
      <c r="I33" s="10"/>
      <c r="J33" s="10"/>
      <c r="K33" s="54"/>
      <c r="L33" s="51"/>
      <c r="M33" s="51"/>
      <c r="N33" s="54"/>
      <c r="O33" s="54"/>
      <c r="P33" s="54"/>
      <c r="Q33" s="54"/>
      <c r="R33" s="54"/>
      <c r="S33" s="54"/>
      <c r="T33" s="54"/>
      <c r="U33" s="54"/>
    </row>
    <row r="34" spans="1:21" ht="44.25" customHeight="1" x14ac:dyDescent="0.25">
      <c r="A34" s="175"/>
      <c r="B34" s="152"/>
      <c r="C34" s="95" t="s">
        <v>52</v>
      </c>
      <c r="D34" s="17" t="s">
        <v>29</v>
      </c>
      <c r="E34" s="17"/>
      <c r="F34" s="93">
        <v>7569</v>
      </c>
      <c r="G34" s="93">
        <v>7569</v>
      </c>
      <c r="H34" s="93">
        <v>7569</v>
      </c>
      <c r="I34" s="10"/>
      <c r="J34" s="10"/>
      <c r="K34" s="54"/>
      <c r="L34" s="51"/>
      <c r="M34" s="51"/>
      <c r="N34" s="54"/>
      <c r="O34" s="54"/>
      <c r="P34" s="54"/>
      <c r="Q34" s="54"/>
      <c r="R34" s="54"/>
      <c r="S34" s="54"/>
      <c r="T34" s="54"/>
      <c r="U34" s="54"/>
    </row>
    <row r="35" spans="1:21" ht="44.25" customHeight="1" x14ac:dyDescent="0.25">
      <c r="A35" s="175"/>
      <c r="B35" s="152"/>
      <c r="C35" s="110" t="s">
        <v>103</v>
      </c>
      <c r="D35" s="17" t="s">
        <v>29</v>
      </c>
      <c r="E35" s="17"/>
      <c r="F35" s="93">
        <v>46069</v>
      </c>
      <c r="G35" s="93">
        <v>46069</v>
      </c>
      <c r="H35" s="93">
        <v>46069</v>
      </c>
      <c r="I35" s="10"/>
      <c r="J35" s="10"/>
      <c r="K35" s="54"/>
      <c r="L35" s="51"/>
      <c r="M35" s="51"/>
      <c r="N35" s="54"/>
      <c r="O35" s="54"/>
      <c r="P35" s="54"/>
      <c r="Q35" s="54"/>
      <c r="R35" s="54"/>
      <c r="S35" s="54"/>
      <c r="T35" s="54"/>
      <c r="U35" s="54"/>
    </row>
    <row r="36" spans="1:21" ht="53.25" customHeight="1" x14ac:dyDescent="0.25">
      <c r="A36" s="175"/>
      <c r="B36" s="152"/>
      <c r="C36" s="110" t="s">
        <v>104</v>
      </c>
      <c r="D36" s="17" t="s">
        <v>9</v>
      </c>
      <c r="E36" s="17"/>
      <c r="F36" s="111">
        <v>1600</v>
      </c>
      <c r="G36" s="111">
        <f>1890+1040</f>
        <v>2930</v>
      </c>
      <c r="H36" s="93">
        <v>4563.1099999999997</v>
      </c>
      <c r="I36" s="10"/>
      <c r="J36" s="10"/>
      <c r="K36" s="54"/>
      <c r="L36" s="51"/>
      <c r="M36" s="51"/>
      <c r="N36" s="54"/>
      <c r="O36" s="54"/>
      <c r="P36" s="54"/>
      <c r="Q36" s="54"/>
      <c r="R36" s="54"/>
      <c r="S36" s="54"/>
      <c r="T36" s="54"/>
      <c r="U36" s="54"/>
    </row>
    <row r="37" spans="1:21" ht="68.25" customHeight="1" x14ac:dyDescent="0.25">
      <c r="A37" s="175"/>
      <c r="B37" s="152"/>
      <c r="C37" s="82" t="s">
        <v>83</v>
      </c>
      <c r="D37" s="17" t="s">
        <v>30</v>
      </c>
      <c r="E37" s="23"/>
      <c r="F37" s="17">
        <v>100</v>
      </c>
      <c r="G37" s="17">
        <v>100</v>
      </c>
      <c r="H37" s="17">
        <v>385</v>
      </c>
      <c r="I37" s="10"/>
      <c r="J37" s="10"/>
      <c r="K37" s="54"/>
      <c r="L37" s="51"/>
      <c r="M37" s="51"/>
      <c r="N37" s="54"/>
      <c r="O37" s="54"/>
      <c r="P37" s="54"/>
      <c r="Q37" s="54"/>
      <c r="R37" s="54"/>
      <c r="S37" s="54"/>
      <c r="T37" s="54"/>
      <c r="U37" s="54"/>
    </row>
    <row r="38" spans="1:21" ht="54" customHeight="1" x14ac:dyDescent="0.25">
      <c r="A38" s="175"/>
      <c r="B38" s="152"/>
      <c r="C38" s="83" t="s">
        <v>84</v>
      </c>
      <c r="D38" s="17" t="s">
        <v>29</v>
      </c>
      <c r="E38" s="23"/>
      <c r="F38" s="17">
        <v>6000</v>
      </c>
      <c r="G38" s="17">
        <v>6000</v>
      </c>
      <c r="H38" s="17">
        <v>7569</v>
      </c>
      <c r="I38" s="10"/>
      <c r="J38" s="10"/>
      <c r="K38" s="54"/>
      <c r="L38" s="51"/>
      <c r="M38" s="51"/>
      <c r="N38" s="54"/>
      <c r="O38" s="54"/>
      <c r="P38" s="54"/>
      <c r="Q38" s="54"/>
      <c r="R38" s="54"/>
      <c r="S38" s="54"/>
      <c r="T38" s="54"/>
      <c r="U38" s="54"/>
    </row>
    <row r="39" spans="1:21" ht="54" customHeight="1" x14ac:dyDescent="0.25">
      <c r="A39" s="175"/>
      <c r="B39" s="152"/>
      <c r="C39" s="45" t="s">
        <v>105</v>
      </c>
      <c r="D39" s="17" t="s">
        <v>29</v>
      </c>
      <c r="E39" s="23"/>
      <c r="F39" s="17">
        <v>18592</v>
      </c>
      <c r="G39" s="81">
        <f>14543+5756.74</f>
        <v>20299.739999999998</v>
      </c>
      <c r="H39" s="17">
        <v>46069</v>
      </c>
      <c r="I39" s="10"/>
      <c r="J39" s="10"/>
      <c r="K39" s="54"/>
      <c r="L39" s="51"/>
      <c r="M39" s="51"/>
      <c r="N39" s="54"/>
      <c r="O39" s="54"/>
      <c r="P39" s="54"/>
      <c r="Q39" s="54"/>
      <c r="R39" s="54"/>
      <c r="S39" s="54"/>
      <c r="T39" s="54"/>
      <c r="U39" s="54"/>
    </row>
    <row r="40" spans="1:21" ht="49.5" customHeight="1" x14ac:dyDescent="0.25">
      <c r="A40" s="175"/>
      <c r="B40" s="152"/>
      <c r="C40" s="48" t="s">
        <v>68</v>
      </c>
      <c r="D40" s="125" t="s">
        <v>26</v>
      </c>
      <c r="E40" s="114"/>
      <c r="F40" s="118">
        <v>10000</v>
      </c>
      <c r="G40" s="118">
        <v>8895.4</v>
      </c>
      <c r="H40" s="118">
        <v>9670</v>
      </c>
      <c r="I40" s="10"/>
      <c r="J40" s="10"/>
      <c r="K40" s="54"/>
      <c r="L40" s="51"/>
      <c r="M40" s="51"/>
      <c r="N40" s="54"/>
      <c r="O40" s="54"/>
      <c r="P40" s="54"/>
      <c r="Q40" s="54"/>
      <c r="R40" s="54"/>
      <c r="S40" s="54"/>
      <c r="T40" s="54"/>
      <c r="U40" s="54"/>
    </row>
    <row r="41" spans="1:21" ht="33" x14ac:dyDescent="0.25">
      <c r="A41" s="175"/>
      <c r="B41" s="152"/>
      <c r="C41" s="76" t="s">
        <v>53</v>
      </c>
      <c r="D41" s="16" t="s">
        <v>26</v>
      </c>
      <c r="E41" s="16">
        <v>83</v>
      </c>
      <c r="F41" s="49">
        <v>100</v>
      </c>
      <c r="G41" s="49">
        <v>86</v>
      </c>
      <c r="H41" s="49">
        <v>111</v>
      </c>
      <c r="I41" s="10"/>
      <c r="J41" s="10"/>
      <c r="K41" s="54"/>
      <c r="L41" s="51"/>
      <c r="M41" s="51"/>
      <c r="N41" s="54"/>
      <c r="O41" s="54"/>
      <c r="P41" s="54"/>
      <c r="Q41" s="54"/>
      <c r="R41" s="54"/>
      <c r="S41" s="54"/>
      <c r="T41" s="54"/>
      <c r="U41" s="54"/>
    </row>
    <row r="42" spans="1:21" ht="57.75" customHeight="1" x14ac:dyDescent="0.25">
      <c r="A42" s="175"/>
      <c r="B42" s="152"/>
      <c r="C42" s="45" t="s">
        <v>106</v>
      </c>
      <c r="D42" s="17" t="s">
        <v>14</v>
      </c>
      <c r="E42" s="23"/>
      <c r="F42" s="126">
        <f>F39/F35*100</f>
        <v>40.356856020317352</v>
      </c>
      <c r="G42" s="126">
        <f>G39/G35*100</f>
        <v>44.063773904360851</v>
      </c>
      <c r="H42" s="81">
        <f>H39/H35*100</f>
        <v>100</v>
      </c>
      <c r="I42" s="10"/>
      <c r="J42" s="10"/>
      <c r="K42" s="54"/>
      <c r="L42" s="51"/>
      <c r="M42" s="51"/>
      <c r="N42" s="54"/>
      <c r="O42" s="54"/>
      <c r="P42" s="54"/>
      <c r="Q42" s="54"/>
      <c r="R42" s="54"/>
      <c r="S42" s="54"/>
      <c r="T42" s="54"/>
      <c r="U42" s="54"/>
    </row>
    <row r="43" spans="1:21" ht="55.5" customHeight="1" x14ac:dyDescent="0.25">
      <c r="A43" s="181" t="s">
        <v>46</v>
      </c>
      <c r="B43" s="182"/>
      <c r="C43" s="21" t="s">
        <v>70</v>
      </c>
      <c r="D43" s="114" t="s">
        <v>47</v>
      </c>
      <c r="E43" s="114"/>
      <c r="F43" s="118">
        <v>0</v>
      </c>
      <c r="G43" s="16">
        <f>869.74+838.58</f>
        <v>1708.3200000000002</v>
      </c>
      <c r="H43" s="20"/>
      <c r="I43" s="10"/>
      <c r="J43" s="10"/>
      <c r="K43" s="10"/>
    </row>
    <row r="44" spans="1:21" ht="33" x14ac:dyDescent="0.25">
      <c r="A44" s="183"/>
      <c r="B44" s="184"/>
      <c r="C44" s="113" t="s">
        <v>89</v>
      </c>
      <c r="D44" s="23" t="s">
        <v>8</v>
      </c>
      <c r="E44" s="23"/>
      <c r="F44" s="115">
        <f>SUM(35,35,6,6)</f>
        <v>82</v>
      </c>
      <c r="G44" s="115">
        <v>44</v>
      </c>
      <c r="H44" s="23"/>
      <c r="I44" s="10"/>
      <c r="J44" s="10"/>
      <c r="K44" s="10"/>
    </row>
    <row r="45" spans="1:21" ht="47.25" x14ac:dyDescent="0.25">
      <c r="A45" s="185"/>
      <c r="B45" s="186"/>
      <c r="C45" s="52" t="s">
        <v>69</v>
      </c>
      <c r="D45" s="23" t="s">
        <v>19</v>
      </c>
      <c r="E45" s="19"/>
      <c r="F45" s="17"/>
      <c r="G45" s="23">
        <v>17</v>
      </c>
      <c r="H45" s="23"/>
      <c r="I45" s="10"/>
      <c r="J45" s="10"/>
      <c r="K45" s="10"/>
    </row>
    <row r="46" spans="1:21" ht="33.75" customHeight="1" x14ac:dyDescent="0.25">
      <c r="A46" s="187" t="s">
        <v>36</v>
      </c>
      <c r="B46" s="188"/>
      <c r="C46" s="43" t="s">
        <v>27</v>
      </c>
      <c r="D46" s="44"/>
      <c r="E46" s="15"/>
      <c r="F46" s="47"/>
      <c r="G46" s="15"/>
      <c r="H46" s="14"/>
      <c r="I46" s="10"/>
      <c r="J46" s="10"/>
      <c r="K46" s="10"/>
    </row>
    <row r="47" spans="1:21" ht="54.75" customHeight="1" x14ac:dyDescent="0.25">
      <c r="A47" s="149" t="s">
        <v>37</v>
      </c>
      <c r="B47" s="150"/>
      <c r="C47" s="43" t="s">
        <v>54</v>
      </c>
      <c r="D47" s="44" t="s">
        <v>26</v>
      </c>
      <c r="E47" s="41">
        <v>516</v>
      </c>
      <c r="F47" s="64">
        <f>268000/510</f>
        <v>525.49019607843138</v>
      </c>
      <c r="G47" s="41">
        <f>230000/416</f>
        <v>552.88461538461536</v>
      </c>
      <c r="H47" s="13"/>
      <c r="I47" s="10"/>
      <c r="J47" s="10"/>
      <c r="K47" s="10"/>
    </row>
    <row r="48" spans="1:21" ht="51" customHeight="1" x14ac:dyDescent="0.25">
      <c r="A48" s="151"/>
      <c r="B48" s="152"/>
      <c r="C48" s="48" t="s">
        <v>71</v>
      </c>
      <c r="D48" s="44" t="s">
        <v>11</v>
      </c>
      <c r="E48" s="78">
        <v>416</v>
      </c>
      <c r="F48" s="79">
        <f>416+44+28+22</f>
        <v>510</v>
      </c>
      <c r="G48" s="78">
        <v>416</v>
      </c>
      <c r="H48" s="13"/>
      <c r="I48" s="10"/>
      <c r="J48" s="10"/>
      <c r="K48" s="74"/>
    </row>
    <row r="49" spans="1:11" ht="134.25" customHeight="1" x14ac:dyDescent="0.25">
      <c r="A49" s="149" t="s">
        <v>38</v>
      </c>
      <c r="B49" s="150"/>
      <c r="C49" s="18" t="s">
        <v>87</v>
      </c>
      <c r="D49" s="44" t="s">
        <v>26</v>
      </c>
      <c r="E49" s="14" t="s">
        <v>10</v>
      </c>
      <c r="F49" s="14" t="s">
        <v>107</v>
      </c>
      <c r="G49" s="14" t="s">
        <v>125</v>
      </c>
      <c r="H49" s="14"/>
      <c r="I49" s="10"/>
      <c r="J49" s="10"/>
      <c r="K49" s="10"/>
    </row>
    <row r="50" spans="1:11" ht="150" customHeight="1" x14ac:dyDescent="0.25">
      <c r="A50" s="153"/>
      <c r="B50" s="154"/>
      <c r="C50" s="43" t="s">
        <v>86</v>
      </c>
      <c r="D50" s="44" t="s">
        <v>11</v>
      </c>
      <c r="E50" s="15"/>
      <c r="F50" s="14" t="s">
        <v>88</v>
      </c>
      <c r="G50" s="14" t="s">
        <v>119</v>
      </c>
      <c r="H50" s="14"/>
      <c r="I50" s="10"/>
      <c r="J50" s="10"/>
      <c r="K50" s="10"/>
    </row>
    <row r="51" spans="1:11" ht="55.5" customHeight="1" x14ac:dyDescent="0.25">
      <c r="A51" s="176" t="s">
        <v>39</v>
      </c>
      <c r="B51" s="177"/>
      <c r="C51" s="194" t="s">
        <v>55</v>
      </c>
      <c r="D51" s="44" t="s">
        <v>26</v>
      </c>
      <c r="E51" s="80"/>
      <c r="F51" s="64">
        <v>0</v>
      </c>
      <c r="G51" s="41">
        <v>350</v>
      </c>
      <c r="H51" s="13" t="s">
        <v>17</v>
      </c>
      <c r="I51" s="10"/>
      <c r="J51" s="10"/>
      <c r="K51" s="10"/>
    </row>
    <row r="52" spans="1:11" ht="49.5" x14ac:dyDescent="0.25">
      <c r="A52" s="192"/>
      <c r="B52" s="193"/>
      <c r="C52" s="43" t="s">
        <v>56</v>
      </c>
      <c r="D52" s="195" t="s">
        <v>11</v>
      </c>
      <c r="E52" s="53"/>
      <c r="F52" s="197">
        <v>0</v>
      </c>
      <c r="G52" s="80">
        <v>20</v>
      </c>
      <c r="H52" s="16"/>
      <c r="I52" s="10"/>
      <c r="J52" s="10"/>
      <c r="K52" s="10"/>
    </row>
    <row r="53" spans="1:11" ht="49.5" x14ac:dyDescent="0.25">
      <c r="A53" s="176" t="s">
        <v>113</v>
      </c>
      <c r="B53" s="177"/>
      <c r="C53" s="45" t="s">
        <v>114</v>
      </c>
      <c r="D53" s="196" t="s">
        <v>26</v>
      </c>
      <c r="E53" s="199"/>
      <c r="F53" s="200">
        <v>10150</v>
      </c>
      <c r="G53" s="53">
        <v>0</v>
      </c>
      <c r="H53" s="17">
        <v>0</v>
      </c>
      <c r="I53" s="10"/>
      <c r="J53" s="10"/>
      <c r="K53" s="10"/>
    </row>
    <row r="54" spans="1:11" ht="49.5" x14ac:dyDescent="0.25">
      <c r="A54" s="178"/>
      <c r="B54" s="179"/>
      <c r="C54" s="48" t="s">
        <v>115</v>
      </c>
      <c r="D54" s="195" t="s">
        <v>11</v>
      </c>
      <c r="E54" s="199"/>
      <c r="F54" s="198">
        <v>4</v>
      </c>
      <c r="G54" s="53">
        <v>0</v>
      </c>
      <c r="H54" s="17">
        <v>0</v>
      </c>
      <c r="I54" s="10"/>
      <c r="J54" s="10"/>
      <c r="K54" s="10"/>
    </row>
    <row r="55" spans="1:11" ht="49.5" x14ac:dyDescent="0.25">
      <c r="A55" s="176" t="s">
        <v>116</v>
      </c>
      <c r="B55" s="177"/>
      <c r="C55" s="45" t="s">
        <v>118</v>
      </c>
      <c r="D55" s="196" t="s">
        <v>26</v>
      </c>
      <c r="E55" s="53"/>
      <c r="F55" s="81">
        <v>0</v>
      </c>
      <c r="G55" s="105">
        <v>500</v>
      </c>
      <c r="H55" s="17">
        <v>0</v>
      </c>
      <c r="I55" s="10"/>
      <c r="J55" s="10"/>
      <c r="K55" s="10"/>
    </row>
    <row r="56" spans="1:11" ht="33" x14ac:dyDescent="0.25">
      <c r="A56" s="178"/>
      <c r="B56" s="179"/>
      <c r="C56" s="48" t="s">
        <v>117</v>
      </c>
      <c r="D56" s="195" t="s">
        <v>11</v>
      </c>
      <c r="E56" s="53"/>
      <c r="F56" s="81">
        <v>0</v>
      </c>
      <c r="G56" s="53">
        <v>12</v>
      </c>
      <c r="H56" s="17">
        <v>0</v>
      </c>
      <c r="I56" s="10"/>
      <c r="J56" s="10"/>
      <c r="K56" s="10"/>
    </row>
    <row r="57" spans="1:11" ht="41.25" customHeight="1" x14ac:dyDescent="0.25">
      <c r="A57" s="176" t="s">
        <v>45</v>
      </c>
      <c r="B57" s="177"/>
      <c r="C57" s="43" t="s">
        <v>72</v>
      </c>
      <c r="D57" s="17" t="s">
        <v>26</v>
      </c>
      <c r="E57" s="19"/>
      <c r="F57" s="105">
        <v>0</v>
      </c>
      <c r="G57" s="105">
        <v>840</v>
      </c>
      <c r="H57" s="23"/>
      <c r="I57" s="10"/>
      <c r="J57" s="10"/>
      <c r="K57" s="10"/>
    </row>
    <row r="58" spans="1:11" ht="52.5" customHeight="1" x14ac:dyDescent="0.25">
      <c r="A58" s="178"/>
      <c r="B58" s="179"/>
      <c r="C58" s="43" t="s">
        <v>73</v>
      </c>
      <c r="D58" s="17" t="s">
        <v>11</v>
      </c>
      <c r="E58" s="19"/>
      <c r="F58" s="53">
        <v>0</v>
      </c>
      <c r="G58" s="53">
        <v>100</v>
      </c>
      <c r="H58" s="23"/>
      <c r="I58" s="10"/>
      <c r="J58" s="10"/>
      <c r="K58" s="10"/>
    </row>
    <row r="59" spans="1:11" ht="36" customHeight="1" x14ac:dyDescent="0.25">
      <c r="A59" s="189" t="s">
        <v>74</v>
      </c>
      <c r="B59" s="189"/>
      <c r="C59" s="45" t="s">
        <v>78</v>
      </c>
      <c r="D59" s="17" t="s">
        <v>18</v>
      </c>
      <c r="E59" s="94">
        <f>368/267000*100000</f>
        <v>137.82771535580522</v>
      </c>
      <c r="F59" s="127">
        <f>255/267*100</f>
        <v>95.50561797752809</v>
      </c>
      <c r="G59" s="77"/>
      <c r="H59" s="77"/>
      <c r="I59" t="s">
        <v>108</v>
      </c>
      <c r="J59" s="10"/>
      <c r="K59" s="74"/>
    </row>
    <row r="60" spans="1:11" ht="54.75" customHeight="1" x14ac:dyDescent="0.25">
      <c r="A60" s="190"/>
      <c r="B60" s="190"/>
      <c r="C60" s="45" t="s">
        <v>79</v>
      </c>
      <c r="D60" s="17" t="s">
        <v>76</v>
      </c>
      <c r="E60" s="94">
        <f>449/267000*100000</f>
        <v>168.16479400749066</v>
      </c>
      <c r="F60" s="127">
        <f>318/267*100</f>
        <v>119.10112359550563</v>
      </c>
      <c r="G60" s="77"/>
      <c r="H60" s="77"/>
      <c r="I60" t="s">
        <v>109</v>
      </c>
      <c r="J60" s="10"/>
      <c r="K60" s="74"/>
    </row>
    <row r="61" spans="1:11" ht="54.75" customHeight="1" x14ac:dyDescent="0.25">
      <c r="A61" s="191"/>
      <c r="B61" s="191"/>
      <c r="C61" s="45" t="s">
        <v>80</v>
      </c>
      <c r="D61" s="17" t="s">
        <v>76</v>
      </c>
      <c r="E61" s="94">
        <f>16/267000*100000</f>
        <v>5.9925093632958797</v>
      </c>
      <c r="F61" s="127">
        <f>6/267*100</f>
        <v>2.2471910112359552</v>
      </c>
      <c r="G61" s="77"/>
      <c r="H61" s="77"/>
      <c r="I61" t="s">
        <v>110</v>
      </c>
      <c r="J61" s="10"/>
      <c r="K61" s="74"/>
    </row>
    <row r="62" spans="1:11" ht="50.25" customHeight="1" x14ac:dyDescent="0.25">
      <c r="A62" s="174" t="s">
        <v>111</v>
      </c>
      <c r="B62" s="174"/>
      <c r="C62" s="180"/>
      <c r="D62" s="5"/>
      <c r="F62" s="174" t="s">
        <v>112</v>
      </c>
      <c r="G62" s="174"/>
      <c r="H62" s="116"/>
      <c r="I62" s="10"/>
      <c r="J62" s="10"/>
      <c r="K62" s="10"/>
    </row>
    <row r="63" spans="1:11" ht="16.5" hidden="1" x14ac:dyDescent="0.25">
      <c r="A63" s="3"/>
      <c r="B63" s="3"/>
      <c r="C63" s="3"/>
      <c r="D63" s="5"/>
      <c r="E63" s="4"/>
      <c r="F63" s="3"/>
      <c r="G63" s="3"/>
      <c r="H63" s="4"/>
      <c r="I63" s="10"/>
      <c r="J63" s="10"/>
      <c r="K63" s="10"/>
    </row>
    <row r="64" spans="1:11" ht="57.75" customHeight="1" x14ac:dyDescent="0.25">
      <c r="A64" s="155" t="s">
        <v>40</v>
      </c>
      <c r="B64" s="155"/>
      <c r="C64" s="155"/>
      <c r="D64" s="5"/>
      <c r="F64" s="155" t="s">
        <v>41</v>
      </c>
      <c r="G64" s="155"/>
      <c r="H64" s="112"/>
      <c r="I64" s="10"/>
      <c r="J64" s="10"/>
      <c r="K64" s="10"/>
    </row>
    <row r="65" spans="1:11" ht="16.5" x14ac:dyDescent="0.25">
      <c r="A65" s="3"/>
      <c r="B65" s="3"/>
      <c r="C65" s="3"/>
      <c r="D65" s="5"/>
      <c r="E65" s="4"/>
      <c r="F65" s="4"/>
      <c r="G65" s="4"/>
      <c r="H65" s="4"/>
      <c r="I65" s="10"/>
      <c r="J65" s="10"/>
      <c r="K65" s="10"/>
    </row>
    <row r="66" spans="1:11" ht="16.5" x14ac:dyDescent="0.25">
      <c r="A66" s="3"/>
      <c r="B66" s="3"/>
      <c r="C66" s="3"/>
      <c r="D66" s="5"/>
      <c r="E66" s="4"/>
      <c r="F66" s="4"/>
      <c r="G66" s="4"/>
      <c r="H66" s="4"/>
      <c r="I66" s="10"/>
      <c r="J66" s="10"/>
      <c r="K66" s="10"/>
    </row>
    <row r="67" spans="1:11" ht="16.5" x14ac:dyDescent="0.25">
      <c r="A67" s="3"/>
      <c r="B67" s="3"/>
      <c r="C67" s="3"/>
      <c r="D67" s="5"/>
      <c r="E67" s="4"/>
      <c r="F67" s="4"/>
      <c r="G67" s="4"/>
      <c r="H67" s="4"/>
      <c r="I67" s="10"/>
      <c r="J67" s="10"/>
      <c r="K67" s="10"/>
    </row>
    <row r="68" spans="1:11" ht="107.25" customHeight="1" x14ac:dyDescent="0.25">
      <c r="A68" s="3"/>
      <c r="B68" s="3"/>
      <c r="C68" s="3"/>
      <c r="D68" s="5"/>
      <c r="E68" s="4"/>
      <c r="F68" s="4"/>
      <c r="G68" s="4"/>
      <c r="H68" s="4"/>
      <c r="I68" s="10"/>
      <c r="J68" s="10"/>
      <c r="K68" s="10"/>
    </row>
    <row r="69" spans="1:11" ht="16.5" x14ac:dyDescent="0.25">
      <c r="A69" s="3"/>
      <c r="B69" s="3"/>
      <c r="C69" s="3"/>
      <c r="D69" s="5"/>
      <c r="E69" s="4"/>
      <c r="F69" s="4"/>
      <c r="G69" s="4"/>
      <c r="H69" s="4"/>
      <c r="I69" s="10"/>
      <c r="J69" s="10"/>
      <c r="K69" s="10"/>
    </row>
    <row r="70" spans="1:11" x14ac:dyDescent="0.25">
      <c r="A70" s="3"/>
      <c r="B70" s="3"/>
      <c r="C70" s="3"/>
      <c r="D70" s="5"/>
      <c r="E70" s="4"/>
      <c r="F70" s="4"/>
      <c r="G70" s="4"/>
      <c r="H70" s="4"/>
    </row>
    <row r="71" spans="1:11" ht="51.75" customHeight="1" x14ac:dyDescent="0.25">
      <c r="A71" s="3"/>
      <c r="B71" s="3"/>
      <c r="C71" s="3"/>
      <c r="D71" s="5"/>
      <c r="E71" s="4"/>
      <c r="F71" s="4"/>
      <c r="G71" s="4"/>
      <c r="H71" s="4"/>
    </row>
    <row r="72" spans="1:11" ht="34.5" customHeight="1" x14ac:dyDescent="0.25">
      <c r="A72" s="3"/>
      <c r="B72" s="3"/>
      <c r="C72" s="3"/>
      <c r="D72" s="5"/>
      <c r="E72" s="4"/>
      <c r="F72" s="4"/>
      <c r="G72" s="4"/>
      <c r="H72" s="4"/>
    </row>
    <row r="73" spans="1:11" ht="18.75" customHeight="1" x14ac:dyDescent="0.25">
      <c r="A73" s="3"/>
      <c r="B73" s="3"/>
      <c r="C73" s="3"/>
      <c r="D73" s="5"/>
      <c r="E73" s="4"/>
      <c r="F73" s="4"/>
      <c r="G73" s="4"/>
      <c r="H73" s="4"/>
    </row>
    <row r="74" spans="1:11" x14ac:dyDescent="0.25">
      <c r="A74" s="3"/>
      <c r="B74" s="3"/>
      <c r="C74" s="3"/>
      <c r="D74" s="5"/>
      <c r="E74" s="4"/>
      <c r="F74" s="4"/>
      <c r="G74" s="4"/>
      <c r="H74" s="4"/>
    </row>
    <row r="75" spans="1:11" x14ac:dyDescent="0.25">
      <c r="A75" s="3"/>
      <c r="B75" s="3"/>
      <c r="C75" s="3"/>
      <c r="D75" s="5"/>
      <c r="E75" s="4"/>
      <c r="F75" s="4"/>
      <c r="G75" s="4"/>
      <c r="H75" s="4"/>
    </row>
    <row r="76" spans="1:11" x14ac:dyDescent="0.25">
      <c r="A76" s="3"/>
      <c r="B76" s="3"/>
      <c r="C76" s="3"/>
      <c r="D76" s="5"/>
      <c r="E76" s="4"/>
      <c r="F76" s="4"/>
      <c r="G76" s="4"/>
      <c r="H76" s="4"/>
    </row>
    <row r="77" spans="1:11" x14ac:dyDescent="0.25">
      <c r="A77" s="3"/>
      <c r="B77" s="3"/>
      <c r="C77" s="3"/>
      <c r="D77" s="5"/>
      <c r="E77" s="4"/>
      <c r="F77" s="4"/>
      <c r="G77" s="4"/>
      <c r="H77" s="4"/>
    </row>
    <row r="78" spans="1:11" x14ac:dyDescent="0.25">
      <c r="A78" s="3"/>
      <c r="B78" s="3"/>
    </row>
    <row r="79" spans="1:11" x14ac:dyDescent="0.25">
      <c r="A79" s="3"/>
      <c r="B79" s="3"/>
    </row>
  </sheetData>
  <mergeCells count="31">
    <mergeCell ref="A53:B54"/>
    <mergeCell ref="A55:B56"/>
    <mergeCell ref="F62:G62"/>
    <mergeCell ref="F64:G64"/>
    <mergeCell ref="A33:B42"/>
    <mergeCell ref="A49:B50"/>
    <mergeCell ref="A51:B52"/>
    <mergeCell ref="A62:C62"/>
    <mergeCell ref="A64:C64"/>
    <mergeCell ref="A43:B45"/>
    <mergeCell ref="A46:B46"/>
    <mergeCell ref="A47:B48"/>
    <mergeCell ref="A57:B58"/>
    <mergeCell ref="A59:B61"/>
    <mergeCell ref="F1:H1"/>
    <mergeCell ref="A3:B5"/>
    <mergeCell ref="C3:C5"/>
    <mergeCell ref="D3:D5"/>
    <mergeCell ref="E3:E5"/>
    <mergeCell ref="F3:H3"/>
    <mergeCell ref="A2:H2"/>
    <mergeCell ref="F4:H4"/>
    <mergeCell ref="J21:T23"/>
    <mergeCell ref="J20:N20"/>
    <mergeCell ref="A11:B14"/>
    <mergeCell ref="A31:B32"/>
    <mergeCell ref="E6:E7"/>
    <mergeCell ref="A15:B23"/>
    <mergeCell ref="A6:B10"/>
    <mergeCell ref="A29:B30"/>
    <mergeCell ref="A24:B28"/>
  </mergeCells>
  <pageMargins left="1.1811023622047245" right="0.59055118110236227" top="0.78740157480314965" bottom="0.59055118110236227" header="0.31496062992125984" footer="0.31496062992125984"/>
  <pageSetup paperSize="9" scale="2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2019-08-23T11:24:08Z</dcterms:modified>
</cp:coreProperties>
</file>