
<file path=[Content_Types].xml><?xml version="1.0" encoding="utf-8"?>
<Types xmlns="http://schemas.openxmlformats.org/package/2006/content-types">
  <Override PartName="/xl/revisions/revisionLog1121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161111.xml" ContentType="application/vnd.openxmlformats-officedocument.spreadsheetml.revisionLog+xml"/>
  <Override PartName="/xl/revisions/revisionLog132111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revisions/revisionLog14111.xml" ContentType="application/vnd.openxmlformats-officedocument.spreadsheetml.revisionLog+xml"/>
  <Override PartName="/xl/revisions/revisionLog141111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116.xml" ContentType="application/vnd.openxmlformats-officedocument.spreadsheetml.revisionLog+xml"/>
  <Default Extension="rels" ContentType="application/vnd.openxmlformats-package.relationships+xml"/>
  <Override PartName="/xl/revisions/revisionLog161.xml" ContentType="application/vnd.openxmlformats-officedocument.spreadsheetml.revisionLog+xml"/>
  <Override PartName="/xl/revisions/revisionLog132111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18.xml" ContentType="application/vnd.openxmlformats-officedocument.spreadsheetml.revisionLog+xml"/>
  <Default Extension="xml" ContentType="application/xml"/>
  <Override PartName="/xl/revisions/revisionLog121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3211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511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xl/revisions/revisionLog1331.xml" ContentType="application/vnd.openxmlformats-officedocument.spreadsheetml.revisionLog+xml"/>
  <Override PartName="/xl/revisions/revisionLog1321.xml" ContentType="application/vnd.openxmlformats-officedocument.spreadsheetml.revisionLog+xml"/>
  <Override PartName="/xl/revisions/revisionLog1411111.xml" ContentType="application/vnd.openxmlformats-officedocument.spreadsheetml.revisionLog+xml"/>
  <Override PartName="/docProps/core.xml" ContentType="application/vnd.openxmlformats-package.core-properties+xml"/>
  <Override PartName="/xl/revisions/revisionLog1311.xml" ContentType="application/vnd.openxmlformats-officedocument.spreadsheetml.revisionLog+xml"/>
  <Override PartName="/xl/revisions/revisionLog13311.xml" ContentType="application/vnd.openxmlformats-officedocument.spreadsheetml.revisionLog+xml"/>
  <Override PartName="/xl/revisions/revisionLog171111.xml" ContentType="application/vnd.openxmlformats-officedocument.spreadsheetml.revisionLog+xml"/>
  <Override PartName="/xl/revisions/revisionLog14111111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51111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1311111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115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13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2211.xml" ContentType="application/vnd.openxmlformats-officedocument.spreadsheetml.revisionLog+xml"/>
  <Override PartName="/xl/revisions/revisionLog122111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15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11011.xml" ContentType="application/vnd.openxmlformats-officedocument.spreadsheetml.revisionLog+xml"/>
  <Override PartName="/xl/revisions/revisionLog142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1" r:id="rId1"/>
  </sheets>
  <definedNames>
    <definedName name="Z_1F1F56A9_BA00_4973_95ED_0E6424B560A4_.wvu.PrintArea" localSheetId="0" hidden="1">Лист3!$A$2:$M$255</definedName>
    <definedName name="Z_1F1F56A9_BA00_4973_95ED_0E6424B560A4_.wvu.PrintTitles" localSheetId="0" hidden="1">Лист3!$8:$11</definedName>
    <definedName name="Z_1F1F56A9_BA00_4973_95ED_0E6424B560A4_.wvu.Rows" localSheetId="0" hidden="1">Лист3!$253:$253</definedName>
    <definedName name="Z_21DB0D47_AEF4_4AA4_A186_DE966A02E2DE_.wvu.PrintTitles" localSheetId="0" hidden="1">Лист3!$8:$11</definedName>
    <definedName name="Z_21DB0D47_AEF4_4AA4_A186_DE966A02E2DE_.wvu.Rows" localSheetId="0" hidden="1">Лист3!$253:$253</definedName>
    <definedName name="Z_2DF14B55_54F3_4E86_BD73_319E8B09905C_.wvu.PrintArea" localSheetId="0" hidden="1">Лист3!$A$2:$M$255</definedName>
    <definedName name="Z_2DF14B55_54F3_4E86_BD73_319E8B09905C_.wvu.PrintTitles" localSheetId="0" hidden="1">Лист3!$8:$11</definedName>
    <definedName name="Z_2DF14B55_54F3_4E86_BD73_319E8B09905C_.wvu.Rows" localSheetId="0" hidden="1">Лист3!$253:$253</definedName>
    <definedName name="Z_571B61A6_1904_4FC2_A9E0_DBF436E3A184_.wvu.PrintArea" localSheetId="0" hidden="1">Лист3!$A$2:$M$255</definedName>
    <definedName name="Z_571B61A6_1904_4FC2_A9E0_DBF436E3A184_.wvu.PrintTitles" localSheetId="0" hidden="1">Лист3!$8:$11</definedName>
    <definedName name="Z_571B61A6_1904_4FC2_A9E0_DBF436E3A184_.wvu.Rows" localSheetId="0" hidden="1">Лист3!$253:$253</definedName>
    <definedName name="Z_6191942C_4D3B_47B9_986D_EB2524784E3A_.wvu.PrintTitles" localSheetId="0" hidden="1">Лист3!$8:$11</definedName>
    <definedName name="Z_6191942C_4D3B_47B9_986D_EB2524784E3A_.wvu.Rows" localSheetId="0" hidden="1">Лист3!$253:$253</definedName>
    <definedName name="Z_907AAE17_B701_4AD1_92CD_A0B4B5571C7A_.wvu.PrintTitles" localSheetId="0" hidden="1">Лист3!$8:$11</definedName>
    <definedName name="Z_907AAE17_B701_4AD1_92CD_A0B4B5571C7A_.wvu.Rows" localSheetId="0" hidden="1">Лист3!$253:$253</definedName>
    <definedName name="Z_CD175147_1AE1_4489_835A_3B5FE744F708_.wvu.PrintTitles" localSheetId="0" hidden="1">Лист3!$8:$11</definedName>
    <definedName name="Z_CD175147_1AE1_4489_835A_3B5FE744F708_.wvu.Rows" localSheetId="0" hidden="1">Лист3!$253:$253</definedName>
    <definedName name="Z_E4AFF5C9_3DFC_4607_9EDE_F8BFA129163D_.wvu.Rows" localSheetId="0" hidden="1">Лист3!$253:$253</definedName>
    <definedName name="Z_F1F54A05_5B5E_4C6E_AAE8_48311ED03AC9_.wvu.PrintArea" localSheetId="0" hidden="1">Лист3!$A$2:$M$255</definedName>
    <definedName name="Z_F1F54A05_5B5E_4C6E_AAE8_48311ED03AC9_.wvu.PrintTitles" localSheetId="0" hidden="1">Лист3!$8:$11</definedName>
    <definedName name="Z_F1F54A05_5B5E_4C6E_AAE8_48311ED03AC9_.wvu.Rows" localSheetId="0" hidden="1">Лист3!$253:$253</definedName>
    <definedName name="_xlnm.Print_Titles" localSheetId="0">Лист3!$8:$11</definedName>
    <definedName name="_xlnm.Print_Area" localSheetId="0">Лист3!$A$2:$M$255</definedName>
  </definedNames>
  <calcPr calcId="124519"/>
  <customWorkbookViews>
    <customWorkbookView name="Свіцельська Ірина - Личное представление" guid="{1F1F56A9-BA00-4973-95ED-0E6424B560A4}" mergeInterval="0" personalView="1" maximized="1" xWindow="1" yWindow="1" windowWidth="1280" windowHeight="797" activeSheetId="1"/>
    <customWorkbookView name="Пользователь Windows - Личное представление" guid="{F1F54A05-5B5E-4C6E-AAE8-48311ED03AC9}" mergeInterval="0" personalView="1" maximized="1" xWindow="1" yWindow="1" windowWidth="1362" windowHeight="541" activeSheetId="1"/>
    <customWorkbookView name="Пользователь - Личное представление" guid="{E4AFF5C9-3DFC-4607-9EDE-F8BFA129163D}" mergeInterval="0" personalView="1" maximized="1" xWindow="1" yWindow="1" windowWidth="1280" windowHeight="797" activeSheetId="1"/>
    <customWorkbookView name="ukr - Личное представление" guid="{571B61A6-1904-4FC2-A9E0-DBF436E3A184}" mergeInterval="0" personalView="1" maximized="1" xWindow="1" yWindow="1" windowWidth="1436" windowHeight="646" activeSheetId="1"/>
    <customWorkbookView name="Пользователь Windows - Личное представление (2)" guid="{907AAE17-B701-4AD1-92CD-A0B4B5571C7A}" mergeInterval="0" personalView="1" maximized="1" xWindow="1" yWindow="1" windowWidth="1362" windowHeight="541" activeSheetId="1"/>
    <customWorkbookView name="031115-02 - Личное представление" guid="{21DB0D47-AEF4-4AA4-A186-DE966A02E2DE}" mergeInterval="0" personalView="1" maximized="1" xWindow="1" yWindow="1" windowWidth="1362" windowHeight="541" activeSheetId="1"/>
    <customWorkbookView name="Лена Луцюк - Личное представление" guid="{6191942C-4D3B-47B9-986D-EB2524784E3A}" mergeInterval="0" personalView="1" maximized="1" xWindow="1" yWindow="1" windowWidth="1366" windowHeight="541" activeSheetId="1"/>
    <customWorkbookView name="User - Личное представление" guid="{CD175147-1AE1-4489-835A-3B5FE744F708}" mergeInterval="0" personalView="1" maximized="1" xWindow="1" yWindow="1" windowWidth="1916" windowHeight="853" activeSheetId="1"/>
    <customWorkbookView name="Oleg - Личное представление" guid="{2DF14B55-54F3-4E86-BD73-319E8B09905C}" mergeInterval="0" personalView="1" maximized="1" xWindow="1" yWindow="1" windowWidth="1436" windowHeight="673" activeSheetId="1"/>
  </customWorkbookViews>
</workbook>
</file>

<file path=xl/calcChain.xml><?xml version="1.0" encoding="utf-8"?>
<calcChain xmlns="http://schemas.openxmlformats.org/spreadsheetml/2006/main">
  <c r="I50" i="1"/>
  <c r="I57"/>
  <c r="I45"/>
  <c r="I44"/>
  <c r="I74"/>
  <c r="I49" l="1"/>
  <c r="I48"/>
  <c r="I34"/>
  <c r="J94"/>
  <c r="J22"/>
  <c r="I22" s="1"/>
  <c r="J210"/>
  <c r="I216"/>
  <c r="J216"/>
  <c r="I33"/>
  <c r="K78"/>
  <c r="K77" s="1"/>
  <c r="I80"/>
  <c r="L13"/>
  <c r="L146"/>
  <c r="K146"/>
  <c r="I192"/>
  <c r="I165"/>
  <c r="J167"/>
  <c r="I167" s="1"/>
  <c r="I174"/>
  <c r="I191"/>
  <c r="I190"/>
  <c r="I189"/>
  <c r="I180"/>
  <c r="I203"/>
  <c r="I193"/>
  <c r="J187"/>
  <c r="I187" s="1"/>
  <c r="I147"/>
  <c r="J155"/>
  <c r="I155" s="1"/>
  <c r="J156"/>
  <c r="I153"/>
  <c r="I200"/>
  <c r="I141"/>
  <c r="J199"/>
  <c r="J220"/>
  <c r="I220" s="1"/>
  <c r="I232"/>
  <c r="I231"/>
  <c r="I112"/>
  <c r="J113"/>
  <c r="I113" s="1"/>
  <c r="I107"/>
  <c r="J107"/>
  <c r="I95"/>
  <c r="I96"/>
  <c r="J136"/>
  <c r="J141"/>
  <c r="J135"/>
  <c r="I135" s="1"/>
  <c r="J64"/>
  <c r="I67"/>
  <c r="I20"/>
  <c r="K63"/>
  <c r="K62" s="1"/>
  <c r="I65"/>
  <c r="I75"/>
  <c r="I43"/>
  <c r="I46"/>
  <c r="I61"/>
  <c r="I186"/>
  <c r="I32"/>
  <c r="I73"/>
  <c r="I81"/>
  <c r="I208" l="1"/>
  <c r="L26"/>
  <c r="I42"/>
  <c r="I31" l="1"/>
  <c r="J234"/>
  <c r="J229" s="1"/>
  <c r="J122"/>
  <c r="I122"/>
  <c r="J249"/>
  <c r="J14"/>
  <c r="J13" s="1"/>
  <c r="I13" s="1"/>
  <c r="J177"/>
  <c r="J176"/>
  <c r="J159"/>
  <c r="J158"/>
  <c r="J157"/>
  <c r="J225"/>
  <c r="I226"/>
  <c r="I225" s="1"/>
  <c r="I242"/>
  <c r="I238"/>
  <c r="I239"/>
  <c r="I240"/>
  <c r="I241"/>
  <c r="I237"/>
  <c r="I230"/>
  <c r="I131"/>
  <c r="I130"/>
  <c r="I142"/>
  <c r="I129"/>
  <c r="I136"/>
  <c r="L93"/>
  <c r="I117"/>
  <c r="I116"/>
  <c r="I234" l="1"/>
  <c r="I229" s="1"/>
  <c r="G104"/>
  <c r="I104"/>
  <c r="J104"/>
  <c r="I159"/>
  <c r="I158"/>
  <c r="I157"/>
  <c r="I185"/>
  <c r="I156"/>
  <c r="I179"/>
  <c r="I178"/>
  <c r="I177"/>
  <c r="I176"/>
  <c r="I199"/>
  <c r="I134"/>
  <c r="I132" s="1"/>
  <c r="J134"/>
  <c r="J132" s="1"/>
  <c r="J68"/>
  <c r="I68" s="1"/>
  <c r="I72"/>
  <c r="I71"/>
  <c r="I70"/>
  <c r="I69"/>
  <c r="I76"/>
  <c r="I58"/>
  <c r="I56"/>
  <c r="L55"/>
  <c r="I40"/>
  <c r="I41"/>
  <c r="J89"/>
  <c r="I89"/>
  <c r="J244"/>
  <c r="J243" s="1"/>
  <c r="I245"/>
  <c r="I244" s="1"/>
  <c r="I243" s="1"/>
  <c r="L51"/>
  <c r="I39"/>
  <c r="J120"/>
  <c r="I38"/>
  <c r="I198"/>
  <c r="I66"/>
  <c r="J247"/>
  <c r="I249"/>
  <c r="I85"/>
  <c r="I86"/>
  <c r="I87"/>
  <c r="I84"/>
  <c r="J83"/>
  <c r="L83"/>
  <c r="I59"/>
  <c r="I37"/>
  <c r="I36"/>
  <c r="I35"/>
  <c r="I15"/>
  <c r="I16"/>
  <c r="I17"/>
  <c r="I18"/>
  <c r="I19"/>
  <c r="I21"/>
  <c r="I14"/>
  <c r="I248"/>
  <c r="I139"/>
  <c r="J138"/>
  <c r="J140"/>
  <c r="I140" s="1"/>
  <c r="L24" l="1"/>
  <c r="I138"/>
  <c r="I137" s="1"/>
  <c r="J137"/>
  <c r="I120"/>
  <c r="J93"/>
  <c r="I83"/>
  <c r="I247"/>
  <c r="J63"/>
  <c r="I94"/>
  <c r="I47"/>
  <c r="I30"/>
  <c r="J79"/>
  <c r="I51"/>
  <c r="J202"/>
  <c r="I202" s="1"/>
  <c r="I79" l="1"/>
  <c r="I78" s="1"/>
  <c r="J78"/>
  <c r="J77" s="1"/>
  <c r="I64"/>
  <c r="I63" s="1"/>
  <c r="J62"/>
  <c r="J29"/>
  <c r="J28"/>
  <c r="J24" l="1"/>
  <c r="I62"/>
  <c r="I77"/>
  <c r="I143"/>
  <c r="I119" s="1"/>
  <c r="J143"/>
  <c r="J119" s="1"/>
  <c r="I29" l="1"/>
  <c r="I28"/>
  <c r="I111"/>
  <c r="I207" l="1"/>
  <c r="I213"/>
  <c r="I212"/>
  <c r="I211"/>
  <c r="I210"/>
  <c r="I209"/>
  <c r="J201"/>
  <c r="I201" s="1"/>
  <c r="J175"/>
  <c r="J82"/>
  <c r="L82"/>
  <c r="L12"/>
  <c r="J246"/>
  <c r="J228"/>
  <c r="J224"/>
  <c r="I224"/>
  <c r="I175" l="1"/>
  <c r="J146"/>
  <c r="I146"/>
  <c r="I246"/>
  <c r="K145" l="1"/>
  <c r="K250" s="1"/>
  <c r="L145"/>
  <c r="J118"/>
  <c r="J92"/>
  <c r="L92"/>
  <c r="J88"/>
  <c r="I88"/>
  <c r="J12"/>
  <c r="J145" l="1"/>
  <c r="I82"/>
  <c r="L23"/>
  <c r="L250" s="1"/>
  <c r="J23"/>
  <c r="I60"/>
  <c r="I55"/>
  <c r="I54"/>
  <c r="I53"/>
  <c r="I52"/>
  <c r="I27"/>
  <c r="I26"/>
  <c r="I25"/>
  <c r="J250" l="1"/>
  <c r="I24"/>
  <c r="I228"/>
  <c r="I12"/>
  <c r="I118"/>
  <c r="I114"/>
  <c r="I93" s="1"/>
  <c r="I23" l="1"/>
  <c r="I145" l="1"/>
  <c r="I92"/>
  <c r="I250" l="1"/>
</calcChain>
</file>

<file path=xl/sharedStrings.xml><?xml version="1.0" encoding="utf-8"?>
<sst xmlns="http://schemas.openxmlformats.org/spreadsheetml/2006/main" count="1195" uniqueCount="428">
  <si>
    <t>Управління капітального будівництва Житомирської  міської ради</t>
  </si>
  <si>
    <t xml:space="preserve"> ___________ №______</t>
  </si>
  <si>
    <t>1500000</t>
  </si>
  <si>
    <t>1510000</t>
  </si>
  <si>
    <t>0443</t>
  </si>
  <si>
    <t>1200000</t>
  </si>
  <si>
    <t>Управління  житлового господарства Житомирської міської ради</t>
  </si>
  <si>
    <t>1517325</t>
  </si>
  <si>
    <t>Секретар міської ради</t>
  </si>
  <si>
    <t>Н.М.Чиж</t>
  </si>
  <si>
    <t>Додаток 6</t>
  </si>
  <si>
    <t>Код Функціональної класифікації видатків та кредитування бюджету</t>
  </si>
  <si>
    <t xml:space="preserve">до рішення міської ради </t>
  </si>
  <si>
    <r>
      <t>Будівництво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споруд, установ та закладів фізичної культури і спорту</t>
    </r>
  </si>
  <si>
    <t>Х</t>
  </si>
  <si>
    <t>УСЬОГО</t>
  </si>
  <si>
    <t>"Будівництво Палацу спорту" (за адресою: Житомирська область, м.Житомир, бульвар Старий, 14-а)</t>
  </si>
  <si>
    <t>2019-2020</t>
  </si>
  <si>
    <t xml:space="preserve"> ( 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</si>
  <si>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</si>
  <si>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</si>
  <si>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Загальна тривалість будівництва 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</si>
  <si>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</si>
  <si>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</si>
  <si>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 які спрямовуються на будівництво об'єкта у бюджетному періоді, гривень</t>
  </si>
  <si>
    <t>Рівень готовності об'єкта на кінець бюджетного періоду,%</t>
  </si>
  <si>
    <t>06552000000</t>
  </si>
  <si>
    <t>Найменування  об'єкта будівництва/ вид будівельних робіт, у тому числі  проектні роботи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</si>
  <si>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</si>
  <si>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1517461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</si>
  <si>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</si>
  <si>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</si>
  <si>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Департамент освіти Житомирської міської ради</t>
  </si>
  <si>
    <t>0610000</t>
  </si>
  <si>
    <t>0600000</t>
  </si>
  <si>
    <t>1517640</t>
  </si>
  <si>
    <t>0470</t>
  </si>
  <si>
    <t xml:space="preserve">Заходи з енергозбереження </t>
  </si>
  <si>
    <t>1517322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</si>
  <si>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медичних установ та закладів</t>
    </r>
  </si>
  <si>
    <t>1900000</t>
  </si>
  <si>
    <t>Управління транспорту і зв’язку Житомирської міської ради</t>
  </si>
  <si>
    <t>1910000</t>
  </si>
  <si>
    <t>1217310</t>
  </si>
  <si>
    <r>
      <t>Будівництво</t>
    </r>
    <r>
      <rPr>
        <sz val="14"/>
        <rFont val="Calibri"/>
        <family val="2"/>
        <charset val="204"/>
      </rPr>
      <t>¹ об</t>
    </r>
    <r>
      <rPr>
        <sz val="14"/>
        <rFont val="Times New Roman"/>
        <family val="1"/>
        <charset val="204"/>
      </rPr>
      <t>'</t>
    </r>
    <r>
      <rPr>
        <sz val="14"/>
        <rFont val="Calibri"/>
        <family val="2"/>
        <charset val="204"/>
      </rPr>
      <t>єктів житлово-комунального господарства</t>
    </r>
  </si>
  <si>
    <t>Капітальний ремонт житлових будинків, в тому числі ветхих і аварійних, та окремих конструктивних елементів</t>
  </si>
  <si>
    <r>
      <t xml:space="preserve">Капітальний ремонт житлового фонду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ОСББ </t>
    </r>
    <r>
      <rPr>
        <b/>
        <sz val="12"/>
        <rFont val="Times New Roman"/>
        <family val="1"/>
        <charset val="204"/>
      </rPr>
      <t xml:space="preserve"> </t>
    </r>
  </si>
  <si>
    <t>Капітальний ремонт віконних і дверних блоків у місцях загального користування житлових будинків ( проведення енергоефективних заходів житлового фонду)</t>
  </si>
  <si>
    <r>
      <t xml:space="preserve">Капремонт ліфтів  житлових будинків </t>
    </r>
    <r>
      <rPr>
        <b/>
        <sz val="12"/>
        <rFont val="Times New Roman"/>
        <family val="1"/>
        <charset val="204"/>
      </rPr>
      <t xml:space="preserve"> ОСББ</t>
    </r>
    <r>
      <rPr>
        <sz val="12"/>
        <rFont val="Times New Roman"/>
        <family val="1"/>
        <charset val="204"/>
      </rPr>
      <t xml:space="preserve">  </t>
    </r>
  </si>
  <si>
    <t>Капремонт ліфтів в житлових будинках (на умовах співфінансування)</t>
  </si>
  <si>
    <t xml:space="preserve">Реконструкція нежитлового приміщення під житло на пров. Паперовому,16 </t>
  </si>
  <si>
    <t>Управління  комунального господарства Житомирської міської ради</t>
  </si>
  <si>
    <t>1417310</t>
  </si>
  <si>
    <t>Виготовлення проєктно-кошторисної документації на будівництво мережі водовідведення на вул. Західній</t>
  </si>
  <si>
    <t xml:space="preserve">Будівництво каскадних сходів до річки Кам'янки в районі бульвару Польського у м.Житомирі </t>
  </si>
  <si>
    <t>1517330</t>
  </si>
  <si>
    <r>
      <t>Будівництво</t>
    </r>
    <r>
      <rPr>
        <sz val="14"/>
        <rFont val="Calibri"/>
        <family val="2"/>
        <charset val="204"/>
      </rPr>
      <t>¹</t>
    </r>
    <r>
      <rPr>
        <sz val="14"/>
        <rFont val="Times New Roman"/>
        <family val="1"/>
        <charset val="204"/>
      </rPr>
      <t xml:space="preserve"> інших об'єктів комунальної власності </t>
    </r>
  </si>
  <si>
    <r>
      <t>Капітальний ремонт приміщення за адресою вул. Покровська,6</t>
    </r>
    <r>
      <rPr>
        <b/>
        <sz val="14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 xml:space="preserve">в м. Житомирі </t>
    </r>
  </si>
  <si>
    <t>1517321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</si>
  <si>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освітніх  установ та закладів</t>
    </r>
  </si>
  <si>
    <t>Реконструкція системи пожежної сигналізації корпусу навчально - виховного комплексу №25 по вул. Б.Тена,84-а в м.Житомирі</t>
  </si>
  <si>
    <r>
      <t>Капітальний ремонт вхідної групи (тамбуру блоку А) будівлі Житомирської</t>
    </r>
    <r>
      <rPr>
        <b/>
        <sz val="12"/>
        <rFont val="Times New Roman"/>
        <family val="1"/>
        <charset val="204"/>
      </rPr>
      <t xml:space="preserve"> гуманітарної гімназії №1 </t>
    </r>
    <r>
      <rPr>
        <sz val="12"/>
        <rFont val="Times New Roman"/>
        <family val="1"/>
        <charset val="204"/>
      </rPr>
      <t>за адресою м. Житомир , вул. Вітрука,55</t>
    </r>
  </si>
  <si>
    <r>
      <t xml:space="preserve">Капітальний ремонт із заміною віконних блоків на металопластикові конструкції в будівлі КУ </t>
    </r>
    <r>
      <rPr>
        <b/>
        <sz val="12"/>
        <rFont val="Times New Roman"/>
        <family val="1"/>
        <charset val="204"/>
      </rPr>
      <t xml:space="preserve">"Другий інклюзивно - ресурсний центр" </t>
    </r>
    <r>
      <rPr>
        <sz val="12"/>
        <rFont val="Times New Roman"/>
        <family val="1"/>
        <charset val="204"/>
      </rPr>
      <t>Житомирської міської ради за адресою: вул. В.Бердичівська, 52 в м.Житомирі</t>
    </r>
  </si>
  <si>
    <r>
      <t>Капітальний ремонт (енергоефективна термосанація) будівлі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загальноосвітньої школи №14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за адресою : м.Житомир, вул. Кибальчича,7</t>
    </r>
  </si>
  <si>
    <r>
      <t>Реконструкція частини приміщень КУ "Житомирська міська</t>
    </r>
    <r>
      <rPr>
        <b/>
        <sz val="12"/>
        <rFont val="Times New Roman"/>
        <family val="1"/>
        <charset val="204"/>
      </rPr>
      <t xml:space="preserve"> стоматологічна поліклініка №2"під амбулаторію сімейного </t>
    </r>
    <r>
      <rPr>
        <sz val="12"/>
        <rFont val="Times New Roman"/>
        <family val="1"/>
        <charset val="204"/>
      </rPr>
      <t>лікаря за адресою : м.Житомир, вул. Покровська,159</t>
    </r>
  </si>
  <si>
    <t>1517310</t>
  </si>
  <si>
    <r>
      <t xml:space="preserve">Капітальний </t>
    </r>
    <r>
      <rPr>
        <b/>
        <sz val="12"/>
        <rFont val="Times New Roman"/>
        <family val="1"/>
        <charset val="204"/>
      </rPr>
      <t>ремонт водовідвідних лотків</t>
    </r>
    <r>
      <rPr>
        <sz val="12"/>
        <rFont val="Times New Roman"/>
        <family val="1"/>
        <charset val="204"/>
      </rPr>
      <t xml:space="preserve"> вздовж р. Тетерів на території КП "Парк" в м.Житомирі</t>
    </r>
  </si>
  <si>
    <r>
      <t xml:space="preserve">Капітальний ремонт </t>
    </r>
    <r>
      <rPr>
        <b/>
        <sz val="11"/>
        <rFont val="Times New Roman"/>
        <family val="1"/>
        <charset val="204"/>
      </rPr>
      <t xml:space="preserve">тротуарів і скверів </t>
    </r>
    <r>
      <rPr>
        <sz val="11"/>
        <rFont val="Times New Roman"/>
        <family val="1"/>
        <charset val="204"/>
      </rPr>
      <t xml:space="preserve"> по </t>
    </r>
    <r>
      <rPr>
        <b/>
        <sz val="11"/>
        <rFont val="Times New Roman"/>
        <family val="1"/>
        <charset val="204"/>
      </rPr>
      <t>вул.В.Бердичівській, вул. Київській, вул. Театральній</t>
    </r>
    <r>
      <rPr>
        <sz val="11"/>
        <rFont val="Times New Roman"/>
        <family val="1"/>
        <charset val="204"/>
      </rPr>
      <t xml:space="preserve"> в м. Житомирі (від площі  Соборної до вул. Старий бульвар, від площі Соборної до вул.Небесної сотні, від вул.В.Бердичівської до майдану Перемоги ) </t>
    </r>
  </si>
  <si>
    <r>
      <t>Реконструкція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спортивного майданчика за адресою: м.Житомир, Бульвар Польський, 13</t>
    </r>
  </si>
  <si>
    <t>1917442</t>
  </si>
  <si>
    <t xml:space="preserve">Будівництво заглибленої КНС та мережі господарсько - побутової системи каналізування групи будинків на вулиці Луговій та на прилеглих вулицях, провулках і проїздах у м.Житомирі </t>
  </si>
  <si>
    <t>2018-2020</t>
  </si>
  <si>
    <r>
      <t>Будівництво спортивної зали загальноосвітньої</t>
    </r>
    <r>
      <rPr>
        <b/>
        <sz val="12"/>
        <rFont val="Times New Roman"/>
        <family val="1"/>
        <charset val="204"/>
      </rPr>
      <t xml:space="preserve"> школи І-ІІІ ступенів № 10 </t>
    </r>
    <r>
      <rPr>
        <sz val="12"/>
        <rFont val="Times New Roman"/>
        <family val="1"/>
        <charset val="204"/>
      </rPr>
      <t>за адресою: м. Житомир, Київське шосе, 37</t>
    </r>
  </si>
  <si>
    <t>Утримання та розвиток інших об'єктів транспортної інфраструктури</t>
  </si>
  <si>
    <t xml:space="preserve">Здійснення заходів з енергозбереження по проєкту "Підвищення енергоефективності об'єктів бюджетної сфери міста, в т.ч.технічний та авторський нагляд (співфінансування по проектах СЕКО, НЕФКО) </t>
  </si>
  <si>
    <t>0617321</t>
  </si>
  <si>
    <t>Виконавчий комітет  Житомирської міської ради</t>
  </si>
  <si>
    <t>0200000</t>
  </si>
  <si>
    <t>0210000</t>
  </si>
  <si>
    <t>7310</t>
  </si>
  <si>
    <t>0217370</t>
  </si>
  <si>
    <t>Реалізація інших заходів щодо соціально-економічного розвитку територій</t>
  </si>
  <si>
    <t>1400000</t>
  </si>
  <si>
    <t>1410000</t>
  </si>
  <si>
    <t>7321</t>
  </si>
  <si>
    <t>7322</t>
  </si>
  <si>
    <t>7325</t>
  </si>
  <si>
    <t>7330</t>
  </si>
  <si>
    <t>7461</t>
  </si>
  <si>
    <t>7640</t>
  </si>
  <si>
    <t>7442</t>
  </si>
  <si>
    <t>2014-2020</t>
  </si>
  <si>
    <t>2017-2020</t>
  </si>
  <si>
    <t>2016-2020</t>
  </si>
  <si>
    <t>0490</t>
  </si>
  <si>
    <t>Виготовлення проєктно - кошторисної документації по об'єкту : "Будівництво острівців безпеки для пішоходів по проспекту Миру в м.Житомирі"</t>
  </si>
  <si>
    <r>
      <t>Капітальний ремонт мереж зовнішнього освітлення  із заміною ліхтарів з лампами розжарювання на світлодіодні ліхтарі та встановлення додаткових ліхтарів в т.ч. придбання світлодіодних світильників та виготовлення  проєктно-кошторисної документації</t>
    </r>
    <r>
      <rPr>
        <b/>
        <sz val="12"/>
        <rFont val="Times New Roman"/>
        <family val="1"/>
        <charset val="204"/>
      </rPr>
      <t xml:space="preserve"> </t>
    </r>
  </si>
  <si>
    <t>Капітальний ремонт спортивного майданчинка біля ЗОШ І-ІІІ ступенів №20 (в т.ч. виготовлення проєктно-кошторисної документації)</t>
  </si>
  <si>
    <r>
      <t>Капітальний ремонт благоустрою території "Дивосвіт" - парк розваг та відпочинку на Крошні (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т.ч. виготовлення  проєктно- кошторисної документації)</t>
    </r>
  </si>
  <si>
    <t>Розподіл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 об'єктами у 2020 році</t>
  </si>
  <si>
    <t>1517361</t>
  </si>
  <si>
    <t>7361</t>
  </si>
  <si>
    <t>1517363</t>
  </si>
  <si>
    <t>7363</t>
  </si>
  <si>
    <t>Співфінансування інвестиційних проєктів , що реалізуються за рахунок коштів державного фонду регіонального розвитку</t>
  </si>
  <si>
    <t>Виконання інвестиційних проєктів  в рамках здійснення заходів щодо соціально-економічного розвитку окремих територій</t>
  </si>
  <si>
    <t xml:space="preserve">Реконструкція спортивного інклюзивного майданчика по вул.Київська,13 в м.Житомирі </t>
  </si>
  <si>
    <t xml:space="preserve">Реконструкція спортивного майданчика по вул.Чуднівська,108-Б в м.Житомирі  </t>
  </si>
  <si>
    <t xml:space="preserve">Реконструкція спортивного майданчика по пров. Сікорського,4 в м.Житомирі </t>
  </si>
  <si>
    <t xml:space="preserve">Реконструкція спортивного майданчика по вул.Рильського,5 в м.Житомирі </t>
  </si>
  <si>
    <t>Капітальний ремонт вул. Перемоги ( від майдану Соборного до майдану Короленка) в м.Житомирі</t>
  </si>
  <si>
    <t>Капітальний ремонт вулиці Кооперативна  в м.Житомирі</t>
  </si>
  <si>
    <t>всього</t>
  </si>
  <si>
    <t>гривень</t>
  </si>
  <si>
    <t>0210150</t>
  </si>
  <si>
    <t>Придбання легкового автомобіля</t>
  </si>
  <si>
    <t>0150</t>
  </si>
  <si>
    <t>0111</t>
  </si>
  <si>
    <t>0611020</t>
  </si>
  <si>
    <t>1020</t>
  </si>
  <si>
    <t>0921</t>
  </si>
  <si>
    <t>Надання загальної середньої освіти закладами загальної середньої освіти( у тому числі з дошкільними  підрозділами (відділеннями, групами))</t>
  </si>
  <si>
    <t>0611010</t>
  </si>
  <si>
    <t>1010</t>
  </si>
  <si>
    <t>0910</t>
  </si>
  <si>
    <t>Надання дошкільної освіти</t>
  </si>
  <si>
    <t>Придбання обладнання і предметів довгострокового користування</t>
  </si>
  <si>
    <t xml:space="preserve">Придбання ноутбуків та багатофункціональних пристроїв для Житомирського ДНЗ № 27 </t>
  </si>
  <si>
    <t>Придбання інтерактивної панелі для 5-б класу ЗОШ № 20 м.Житомира</t>
  </si>
  <si>
    <r>
      <t>Придбання будівельних матеріалів, дверних блоків,  меблів, спортобладнання, спортінвентарю, електротоварів, комп"ютерної техніки, навчально-художньої літератури для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ЗОШ І-ІІІ ст. № 10 м.Житомира</t>
    </r>
  </si>
  <si>
    <t>Департамент містобудування та земельних відносин Житомирської міської ради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</si>
  <si>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</si>
  <si>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</si>
  <si>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1600000</t>
  </si>
  <si>
    <t>1610000</t>
  </si>
  <si>
    <t>Надання загальної середньої освіти закладами загальної середньої освіти(у тому числі з дошкільними  підрозділами (відділеннями, групами))</t>
  </si>
  <si>
    <t>Надання загальної середньої освіти закладами загальної середньої освіти ( у тому числі з дошкільними  підрозділами (відділеннями, групами))</t>
  </si>
  <si>
    <t>1000000</t>
  </si>
  <si>
    <t>1010000</t>
  </si>
  <si>
    <t>Управління культури Житомирської міської ради</t>
  </si>
  <si>
    <t>0217650</t>
  </si>
  <si>
    <t>7650</t>
  </si>
  <si>
    <t>Проведення експертної грошової оцінки земельної ділянки чи права на неї</t>
  </si>
  <si>
    <t>0217693</t>
  </si>
  <si>
    <t>7693</t>
  </si>
  <si>
    <t>Інші заходи, пов'язані з економічною діяльністю</t>
  </si>
  <si>
    <t>Проведення експертної грошової оцінки земельних ділянок несільськогосподарського призначення під об'єктами нерухомого майна</t>
  </si>
  <si>
    <t xml:space="preserve">Організаційне, інформаційно 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</si>
  <si>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1014060</t>
  </si>
  <si>
    <t>1014082</t>
  </si>
  <si>
    <t>Придбання звукопідсилюючої апаратури</t>
  </si>
  <si>
    <t>0829</t>
  </si>
  <si>
    <t>0824</t>
  </si>
  <si>
    <t>1100000</t>
  </si>
  <si>
    <t>1110000</t>
  </si>
  <si>
    <r>
      <t>Управління у справах сім</t>
    </r>
    <r>
      <rPr>
        <b/>
        <sz val="14"/>
        <rFont val="Arial Cyr"/>
        <charset val="204"/>
      </rPr>
      <t>’</t>
    </r>
    <r>
      <rPr>
        <b/>
        <sz val="14"/>
        <rFont val="Times New Roman"/>
        <family val="1"/>
        <charset val="204"/>
      </rPr>
      <t>ї,  молоді та спорту Житомирської міської ради</t>
    </r>
  </si>
  <si>
    <r>
      <t>Управління у справах сім</t>
    </r>
    <r>
      <rPr>
        <b/>
        <i/>
        <sz val="14"/>
        <rFont val="Arial Cyr"/>
        <charset val="204"/>
      </rPr>
      <t>’</t>
    </r>
    <r>
      <rPr>
        <b/>
        <i/>
        <sz val="14"/>
        <rFont val="Times New Roman"/>
        <family val="1"/>
        <charset val="204"/>
      </rPr>
      <t>ї,  молоді та спорту Житомирської міської ради</t>
    </r>
  </si>
  <si>
    <t>1117670</t>
  </si>
  <si>
    <t>7670</t>
  </si>
  <si>
    <t>Внески до статутного капіталу  суб'єктів господарювання</t>
  </si>
  <si>
    <r>
      <t>Внесок до статутного капіталу комунального підприємства "Футбольний клуб «Полісся» Житомирської міської ради</t>
    </r>
    <r>
      <rPr>
        <b/>
        <sz val="14"/>
        <rFont val="Times New Roman"/>
        <family val="1"/>
        <charset val="204"/>
      </rPr>
      <t xml:space="preserve"> </t>
    </r>
  </si>
  <si>
    <t>Інші заходи в галузі культури і мистецтва</t>
  </si>
  <si>
    <t>Забезпечення діяльності палаців і будинків культури, клубів, центрів дозвілля та інших клубних закладів</t>
  </si>
  <si>
    <t xml:space="preserve">Капітальний ремонт ліфтів для ОСББ "Техносервіс" </t>
  </si>
  <si>
    <t>1416012</t>
  </si>
  <si>
    <t>6012</t>
  </si>
  <si>
    <t>0620</t>
  </si>
  <si>
    <t>Забезпечення діяльності з виробництва, транспортування, постачання теплової енергії</t>
  </si>
  <si>
    <t>1417670</t>
  </si>
  <si>
    <t>Внески до статутного капіталу суб"єктів господарювання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</si>
  <si>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</si>
  <si>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</si>
  <si>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</si>
  <si>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</si>
  <si>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3700000</t>
  </si>
  <si>
    <t>Департамент бюджету та фінансів Житомирської міської ради</t>
  </si>
  <si>
    <t>3710000</t>
  </si>
  <si>
    <t>0216083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</si>
  <si>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</si>
  <si>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</si>
  <si>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</si>
  <si>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 xml:space="preserve">Забезпечення дітей-сиріт, дітей, позбавлених батьківського піклування та осіб з їх числа соціальним житлом </t>
  </si>
  <si>
    <t>4082</t>
  </si>
  <si>
    <t>1917670</t>
  </si>
  <si>
    <t xml:space="preserve">Придбання обладнання і предметів довгострокового користування  </t>
  </si>
  <si>
    <r>
      <t>Придбання інтерактивного мультитач дисплею з екраном 55х86 для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ЗОШ № 8 м. Житомира</t>
    </r>
  </si>
  <si>
    <t>Капітальний ремонт благоустрою території набережної річки Тетерів в місті Житомирі з розміщенням об'єктів фізичної культури і спорту (I - ша черга)</t>
  </si>
  <si>
    <t xml:space="preserve">Реконструкція стадіону "Спартак" дитячо - юнацької спортивної школи з футболу "Полісся" в м.Житомирі </t>
  </si>
  <si>
    <t>Капітальний ремонт дорожнього покриття вул.Леха Качинського в м.Житомирі</t>
  </si>
  <si>
    <t>Капітальний ремонт дорожнього покриття вул.Чуднівська  в м.Житомирі</t>
  </si>
  <si>
    <t xml:space="preserve">Розробка проєкту землеустрою </t>
  </si>
  <si>
    <t xml:space="preserve">Придбання моторизованого екрану, ноутбуків та комплекту меблів для КЗ "Палац культури" м.Житомира </t>
  </si>
  <si>
    <t>Капітальний ремонт вул.Західна (від вул.Святого Йоана Павла II до вул.Каховської) в м.Житомирі</t>
  </si>
  <si>
    <t>Міському відділу Управління Державної служби України з надзвичайних ситуацій у Житомирській області на придбання дихальних апаратів</t>
  </si>
  <si>
    <t>в тому числі за рахунок:</t>
  </si>
  <si>
    <t>субвенцій з державного бюджету</t>
  </si>
  <si>
    <t>субвенцій з обласного бюджету</t>
  </si>
  <si>
    <t>9а</t>
  </si>
  <si>
    <t>9б</t>
  </si>
  <si>
    <t>9в</t>
  </si>
  <si>
    <t>Придбання телевізора та ноутбука для ДНЗ № 37 ( забезпечення потреб виборчого округу за пропозиціями депутатів міської ради)</t>
  </si>
  <si>
    <t xml:space="preserve"> - реконструкція підвищувальних насосних станцій</t>
  </si>
  <si>
    <t xml:space="preserve"> - придбання техніки на умовах фінансового лізингу</t>
  </si>
  <si>
    <r>
      <t xml:space="preserve"> - будівництво каналізаційної насосної станції, водопровідних та каналізаційних мереж мікрорайону "Корбутівка"</t>
    </r>
    <r>
      <rPr>
        <b/>
        <sz val="12"/>
        <rFont val="Times New Roman"/>
        <family val="1"/>
        <charset val="204"/>
      </rPr>
      <t xml:space="preserve"> </t>
    </r>
  </si>
  <si>
    <t>Внески до статутного капіталу комунального підприємства "Житомирводоканал" Житомирської міської ради, в т.ч.:</t>
  </si>
  <si>
    <t>Внески до статутного капіталу комунального підприємства "Житомиртеплокомуненерго" Житомирської міської ради, в т.ч.:</t>
  </si>
  <si>
    <t xml:space="preserve"> - технічне переоснащення теплових вузлів шляхом встановлення індивідуальних теплових пунктів (ІТП) в будинках, що підключені до котелень РК - 10 (57 шт.), вул. Вільський шлях,15 (9 шт.), вул. Вільський шлях,18 (6 шт.), РК -11 (47 шт.) в м.Житомирі</t>
  </si>
  <si>
    <t>Внески до статутного капіталу комунального підприємства "СККПО" Житомирської міської ради, в т.ч.:</t>
  </si>
  <si>
    <t>Внески до статутного капіталу комунального підприємства "ЖТТУ" Житомирської міської ради, в т.ч.:</t>
  </si>
  <si>
    <t xml:space="preserve"> -виготовлення проектно - кошторисної документації для будівництва тролейбусної лінії по вул. Героїв Пожежних у місті Житомирі </t>
  </si>
  <si>
    <t xml:space="preserve"> - придбання вузлів, агрегатів, матеріалів, запасних частин для проведення капітальних ремонтів електротранспорту  </t>
  </si>
  <si>
    <t>0800000</t>
  </si>
  <si>
    <t>0810000</t>
  </si>
  <si>
    <t>Департамент соціальної політики Житомирської міської ради</t>
  </si>
  <si>
    <t>0813105</t>
  </si>
  <si>
    <t>3105</t>
  </si>
  <si>
    <t>Надання реабілітаційних послуг особам з інвалідністю та дітям з інвалідністю</t>
  </si>
  <si>
    <t>0710000</t>
  </si>
  <si>
    <t>0700000</t>
  </si>
  <si>
    <t>Управління охорони здоров'я Житомирської міської ради</t>
  </si>
  <si>
    <t>власних доходів бюджету громади</t>
  </si>
  <si>
    <t>Покращення матеріально-технічної бази центру комплексної реабілітації для дітей з інвалідністю (забезпечення потреб виборчого округу за пропозиціями депутатів міської ради)</t>
  </si>
  <si>
    <t>1216017</t>
  </si>
  <si>
    <t>6017</t>
  </si>
  <si>
    <t>Забезпечення функціонування  підприємств, установ та організацій, що виробляють, виконують та/або надають житлово - комунальні послуги</t>
  </si>
  <si>
    <t xml:space="preserve">Реконструкція приміщень дошкільного навчального закладу №32  по вул. Якубовського,10 в м.Житомирі </t>
  </si>
  <si>
    <t>Капітальний ремонт покрівлі та мереж Житомирського спеціального центру розвитку дитини санаторного типу №41 за адресою: м.Житомир, пр-т Миру,20</t>
  </si>
  <si>
    <t>Капітальний ремонт вул. Київська (від майдану Cоборного до вул. Небесної Сотні) в м.Житомирі (коригування ПКД)</t>
  </si>
  <si>
    <t>1519730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</si>
  <si>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</si>
  <si>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</si>
  <si>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0712152</t>
  </si>
  <si>
    <t>0763</t>
  </si>
  <si>
    <t>Інші програми та заходи у сфері охорони здоров'я</t>
  </si>
  <si>
    <t>Придбання медичного обладнання</t>
  </si>
  <si>
    <t xml:space="preserve">Капітальний ремонт вул. Київська ( від майдану Соборного до вул. Небесної Сотні) в м.Житомирі </t>
  </si>
  <si>
    <t xml:space="preserve"> Капітальний ремонт дорожнього покриття вул. Велика Бердичівська ( вул. Довженка - перехрестя вул. Льва Толстого та вул. Жуйка) в м.Житомирі </t>
  </si>
  <si>
    <t>Капітальний ремонт дорожнього покриття вул. Вересівський шлях та дороги Житомир - Вереси до перехрестя з дорогою Київ - Чоп в м.Житомирі</t>
  </si>
  <si>
    <t>Капітальний ремонт вул. Велика Бердичівська (від бульвару Старого до вул. Довженка) в м.Житомирі</t>
  </si>
  <si>
    <t>Придбання ноутбука для ДНЗ № 53                           ( забезпечення потреб виборчого округу за пропозиціями депутатів міської ради)</t>
  </si>
  <si>
    <t>Придбання шафи  для ДНЗ № 10                                ( забезпечення потреб виборчого округу за пропозиціями депутатів міської ради)</t>
  </si>
  <si>
    <t>Придбання радіосистеми ЗОШ №30                          ( забезпечення потреб виборчого округу за пропозиціями депутатів міської ради)</t>
  </si>
  <si>
    <t>1210000</t>
  </si>
  <si>
    <r>
      <t xml:space="preserve">Капітальний ремонт житлового будинку за адресою: </t>
    </r>
    <r>
      <rPr>
        <b/>
        <sz val="12"/>
        <rFont val="Times New Roman"/>
        <family val="1"/>
        <charset val="204"/>
      </rPr>
      <t xml:space="preserve">урочище Соколова гора, 8 Іванівської сільської ради </t>
    </r>
    <r>
      <rPr>
        <sz val="12"/>
        <rFont val="Times New Roman"/>
        <family val="1"/>
        <charset val="204"/>
      </rPr>
      <t xml:space="preserve">( попередня адреса : м.Житомир, вул. Привітна,13) </t>
    </r>
  </si>
  <si>
    <r>
      <t>Капітальний ремонт т</t>
    </r>
    <r>
      <rPr>
        <b/>
        <sz val="12"/>
        <rFont val="Times New Roman"/>
        <family val="1"/>
        <charset val="204"/>
      </rPr>
      <t xml:space="preserve">ротуарів по вул. Небесної Сотні </t>
    </r>
    <r>
      <rPr>
        <sz val="12"/>
        <rFont val="Times New Roman"/>
        <family val="1"/>
        <charset val="204"/>
      </rPr>
      <t xml:space="preserve">(вул.Київська - вул.Домбровського) в м.Житомирі </t>
    </r>
  </si>
  <si>
    <r>
      <t xml:space="preserve">Капітальний ремонт </t>
    </r>
    <r>
      <rPr>
        <b/>
        <sz val="12"/>
        <rFont val="Times New Roman"/>
        <family val="1"/>
        <charset val="204"/>
      </rPr>
      <t xml:space="preserve">тротуарів по вул. Героїв Пожежних </t>
    </r>
    <r>
      <rPr>
        <sz val="12"/>
        <rFont val="Times New Roman"/>
        <family val="1"/>
        <charset val="204"/>
      </rPr>
      <t xml:space="preserve">( провулок Взуттєвий - вул. Березівська, ліворуч) в м.Житомирі </t>
    </r>
  </si>
  <si>
    <r>
      <t>Капітальний ремонт території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благоустрою між мікрорайоном Крошня та вул. Вільський  Шлях в м.Житомирі. (Реалізація проекту бюджету участі - "Благоустрій стежки між Крошнею та Вільським Шляхом  ( колишня Максютова )"</t>
    </r>
  </si>
  <si>
    <r>
      <t xml:space="preserve">Будівництво свердловини в </t>
    </r>
    <r>
      <rPr>
        <b/>
        <sz val="12"/>
        <rFont val="Times New Roman"/>
        <family val="1"/>
        <charset val="204"/>
      </rPr>
      <t>Вересівській ЗОШ</t>
    </r>
    <r>
      <rPr>
        <sz val="12"/>
        <rFont val="Times New Roman"/>
        <family val="1"/>
        <charset val="204"/>
      </rPr>
      <t xml:space="preserve"> I-III ступенів за адресою: Житомирська область, Житомирський район, с.Вереси, вул. Шевченка,1 </t>
    </r>
  </si>
  <si>
    <r>
      <t xml:space="preserve">Реконструкція спортивного залу з метою влаштування евакуаційного виходу з приміщення </t>
    </r>
    <r>
      <rPr>
        <b/>
        <sz val="12"/>
        <rFont val="Times New Roman"/>
        <family val="1"/>
        <charset val="204"/>
      </rPr>
      <t xml:space="preserve">ЗОШ №26 </t>
    </r>
    <r>
      <rPr>
        <sz val="12"/>
        <rFont val="Times New Roman"/>
        <family val="1"/>
        <charset val="204"/>
      </rPr>
      <t xml:space="preserve">за адресою: м Житомир, проспект Миру, 59 </t>
    </r>
  </si>
  <si>
    <r>
      <t>Капітальний ремонт</t>
    </r>
    <r>
      <rPr>
        <b/>
        <sz val="12"/>
        <rFont val="Times New Roman"/>
        <family val="1"/>
        <charset val="204"/>
      </rPr>
      <t xml:space="preserve"> огорожі ЖДНЗ №3</t>
    </r>
    <r>
      <rPr>
        <sz val="12"/>
        <rFont val="Times New Roman"/>
        <family val="1"/>
        <charset val="204"/>
      </rPr>
      <t xml:space="preserve"> по вул. Слобідський, 7 в м.Житомирі </t>
    </r>
  </si>
  <si>
    <r>
      <t xml:space="preserve">Реконструкція території благоустрою загальноосвітньої </t>
    </r>
    <r>
      <rPr>
        <b/>
        <sz val="12"/>
        <rFont val="Times New Roman"/>
        <family val="1"/>
        <charset val="204"/>
      </rPr>
      <t>школи І-ІІІ ступенів №17</t>
    </r>
    <r>
      <rPr>
        <sz val="12"/>
        <rFont val="Times New Roman"/>
        <family val="1"/>
        <charset val="204"/>
      </rPr>
      <t xml:space="preserve"> за адресою: м.Житомир, вул.Київська, 49» </t>
    </r>
  </si>
  <si>
    <r>
      <t>Капітальний ремонт території благоустрою Житомирської</t>
    </r>
    <r>
      <rPr>
        <b/>
        <sz val="12"/>
        <rFont val="Times New Roman"/>
        <family val="1"/>
        <charset val="204"/>
      </rPr>
      <t xml:space="preserve"> ЗОШ №16 </t>
    </r>
    <r>
      <rPr>
        <sz val="12"/>
        <rFont val="Times New Roman"/>
        <family val="1"/>
        <charset val="204"/>
      </rPr>
      <t xml:space="preserve">за адресою: м.Житомир, вул. Тараса Бульби - Боровця,15 </t>
    </r>
  </si>
  <si>
    <r>
      <t>Капітальний ремонт покрівлі загальноосвітньої</t>
    </r>
    <r>
      <rPr>
        <b/>
        <sz val="12"/>
        <rFont val="Times New Roman"/>
        <family val="1"/>
        <charset val="204"/>
      </rPr>
      <t xml:space="preserve"> школи I - III ступенів № 14</t>
    </r>
    <r>
      <rPr>
        <sz val="12"/>
        <rFont val="Times New Roman"/>
        <family val="1"/>
        <charset val="204"/>
      </rPr>
      <t xml:space="preserve"> за адресою: м.Житомир, вул. Кибальчича,7 </t>
    </r>
  </si>
  <si>
    <r>
      <t xml:space="preserve">Капітальний ремонт спортивної зали Житомирської спеціалізованої </t>
    </r>
    <r>
      <rPr>
        <b/>
        <sz val="12"/>
        <rFont val="Times New Roman"/>
        <family val="1"/>
        <charset val="204"/>
      </rPr>
      <t xml:space="preserve">школи I-III ступенів з поглибленим вивченням іноземних мов №20 </t>
    </r>
    <r>
      <rPr>
        <sz val="12"/>
        <rFont val="Times New Roman"/>
        <family val="1"/>
        <charset val="204"/>
      </rPr>
      <t xml:space="preserve">за адресою: м.Житомир, вул.Східна,65 </t>
    </r>
  </si>
  <si>
    <r>
      <t xml:space="preserve">Капітальний ремонт спортивної зали </t>
    </r>
    <r>
      <rPr>
        <b/>
        <sz val="12"/>
        <rFont val="Times New Roman"/>
        <family val="1"/>
        <charset val="204"/>
      </rPr>
      <t xml:space="preserve">Вересівської загально - освітньої школи </t>
    </r>
    <r>
      <rPr>
        <sz val="12"/>
        <rFont val="Times New Roman"/>
        <family val="1"/>
        <charset val="204"/>
      </rPr>
      <t>I-III ступенів за адресою: Житомирська область,Житомирський район, с.Вереси, вул.Шевченка,1</t>
    </r>
  </si>
  <si>
    <t xml:space="preserve">Капітальний ремонт території багоустрою та вхідної групи будівлі Житомирського екологічного ліцею №24 за адресою: м.Житомир, вул.Шевченка, 105 б </t>
  </si>
  <si>
    <r>
      <t xml:space="preserve">Капітальний ремонт покрівлі лікувального корпусу №1 стаціонару </t>
    </r>
    <r>
      <rPr>
        <b/>
        <sz val="12"/>
        <rFont val="Times New Roman"/>
        <family val="1"/>
        <charset val="204"/>
      </rPr>
      <t>КП "Дитяча лікарня імені В.Й. Башека"</t>
    </r>
    <r>
      <rPr>
        <sz val="12"/>
        <rFont val="Times New Roman"/>
        <family val="1"/>
        <charset val="204"/>
      </rPr>
      <t xml:space="preserve"> Житомирської міської ради по вул. Шевченка,2 в м.Житомирі</t>
    </r>
  </si>
  <si>
    <t>Реконструкція системи опалення з влаштуванням індивідуального теплового пункту в будівлі поліклініки  №2 КП "Лікарня №1" за адресою: м.Житомир,  площа Польова,2</t>
  </si>
  <si>
    <r>
      <t>Капітальний ремонт туалетної кімнати для забезпечення доступності маломобільних груп населення в будівлі міської ради за адресою: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майдан Корольова 4/2 в м.Житомирі </t>
    </r>
  </si>
  <si>
    <r>
      <t>Будівництво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фонтану "Лотос Небесної Сотні"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на розі вулиць Небесної Сотні та Бориса Лятошинського в м.Житомирі ( реалізація проекту бюджету участі - "Декоративний фонтан на розі Небесної Сотні та Лятошинського "Лотос Небесної Сотні </t>
    </r>
  </si>
  <si>
    <r>
      <t>Реконструкція приміщень адміністративної будівлі Корольовської районної ради м.Житомира пов'язана зі створенням і забезпеченням фукціонування центрів надання адміністративних послуг, у тому числі послуг соціального характеру, в формат</t>
    </r>
    <r>
      <rPr>
        <b/>
        <sz val="14"/>
        <rFont val="Times New Roman"/>
        <family val="1"/>
        <charset val="204"/>
      </rPr>
      <t xml:space="preserve">і </t>
    </r>
    <r>
      <rPr>
        <sz val="14"/>
        <rFont val="Times New Roman"/>
        <family val="1"/>
        <charset val="204"/>
      </rPr>
      <t>"Прозорий офіс"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за адресою: м.Житомир, площа Польова,8 </t>
    </r>
  </si>
  <si>
    <t xml:space="preserve">Капітальний ремонт дорожнього покриття вул. Велика Бердичівська (вул. Довженка – перехрестя вул. Льва Толстого та вул. Жуйка) </t>
  </si>
  <si>
    <t>Енергоефективна реновація (капітальний ремонт) будівлі Житомирського центру розвитку дитини № 68 за адресою: м.Житомир, проїзд академіка Тутковського, 10  (співфінансування по проєкту GIZ)</t>
  </si>
  <si>
    <t>Енергоефективна реновація (капітальний ремонт) будівлі загальноосвітньої школи I-III ступенів №7 ім. В.В. Бражевського за адресою: м.Житомир, вул.Перемоги,79</t>
  </si>
  <si>
    <r>
      <t>Будівництво</t>
    </r>
    <r>
      <rPr>
        <i/>
        <sz val="14"/>
        <rFont val="Calibri"/>
        <family val="2"/>
        <charset val="204"/>
      </rPr>
      <t>¹ об</t>
    </r>
    <r>
      <rPr>
        <i/>
        <sz val="14"/>
        <rFont val="Times New Roman"/>
        <family val="1"/>
        <charset val="204"/>
      </rPr>
      <t>'</t>
    </r>
    <r>
      <rPr>
        <i/>
        <sz val="14"/>
        <rFont val="Calibri"/>
        <family val="2"/>
        <charset val="204"/>
      </rPr>
      <t>єктів житлово-комунального господарства</t>
    </r>
  </si>
  <si>
    <t xml:space="preserve"> </t>
  </si>
  <si>
    <t>Капітальний ремонт асфальтобетонного покриття прибудинкових територій житлових будинків та проїздів за адресою: вул. Короленка, 3а - вул. Чехова, 4 в м. Житомирі</t>
  </si>
  <si>
    <t>Будівництво "Музичний фонтан "Фонтан щастя" зі світлодіодною підсвіткою  на бульварі Польському у м.Житомирі ( 2 етап)</t>
  </si>
  <si>
    <t xml:space="preserve">Капітальний  ремонт території благоустрою майдану ім. С.П. Корольова в  м. Житомирі </t>
  </si>
  <si>
    <t>10160630</t>
  </si>
  <si>
    <t>2152</t>
  </si>
  <si>
    <t>4060</t>
  </si>
  <si>
    <t>6030</t>
  </si>
  <si>
    <t>Організація благоустрою населених пунктів</t>
  </si>
  <si>
    <t xml:space="preserve">Придбання багаторічних насаджень  </t>
  </si>
  <si>
    <t>Придбання пральної машини для НВК №11 (забезпечення потреб виборчого округу за пропозиціями депутатів міської ради)</t>
  </si>
  <si>
    <t>Капітальний ремонт засобів організації дорожнього руху за адресою: вул. Шевченка (від вул. Шевченка,1 до перехрестя вул.Шевченка-Покровська-Перемоги включно) в с.Вереси</t>
  </si>
  <si>
    <t>Придбання ноутбуків для ДНЗ № 49</t>
  </si>
  <si>
    <t>Придбання обладнання для підігріву води (закупівля комплектуючих для бойлера) для ЦРД № 55</t>
  </si>
  <si>
    <t>Придбання пральної машини та сушильної машини для ЦРД №5</t>
  </si>
  <si>
    <t>Придбання лічильника води для ЗОШ №1</t>
  </si>
  <si>
    <t>061170</t>
  </si>
  <si>
    <t>1170</t>
  </si>
  <si>
    <t>0990</t>
  </si>
  <si>
    <t>Забезпечення діяльності інклюзивно-ресурсних центрів</t>
  </si>
  <si>
    <t>Придбання комп'ютерної техніки для КУ "Третій інклюзивно-ресурсний центр"</t>
  </si>
  <si>
    <t>1018320</t>
  </si>
  <si>
    <t>8320</t>
  </si>
  <si>
    <t>Збереження природно-заповідного фонду</t>
  </si>
  <si>
    <t>0520</t>
  </si>
  <si>
    <t>Придбання ситеми "Інтерактивна підлога" для Житомирського спеціального центру розвитку дитини санаторного типу № 41 м.Житомира</t>
  </si>
  <si>
    <t>Придбання службових автомобілів</t>
  </si>
  <si>
    <t>Придбання пральної машини для ЖДНЗ №6</t>
  </si>
  <si>
    <r>
      <t xml:space="preserve">Реконструкція системи опалення будівлі Вересівської амбулаторії загальної практики </t>
    </r>
    <r>
      <rPr>
        <b/>
        <sz val="12"/>
        <rFont val="Times New Roman"/>
        <family val="1"/>
        <charset val="204"/>
      </rPr>
      <t xml:space="preserve">сімейної медицини за адресою: Житомирська область, Житомирський район, с.Вереси, </t>
    </r>
    <r>
      <rPr>
        <sz val="12"/>
        <rFont val="Times New Roman"/>
        <family val="1"/>
        <charset val="204"/>
      </rPr>
      <t xml:space="preserve">вул.Покровська,14 </t>
    </r>
  </si>
  <si>
    <t>Закупівля обладнання на ігрові майданчики Житомирського дошкільного навчального закладу №3</t>
  </si>
  <si>
    <t>Придбання обладнання для відкриття вірусологічної лабораторії на базі КП "Дитяча лікарня імені В.Й.Башека"</t>
  </si>
  <si>
    <t>2700000</t>
  </si>
  <si>
    <t>2710000</t>
  </si>
  <si>
    <t>2716030</t>
  </si>
  <si>
    <t>Органязація благоустрою населених пунктів</t>
  </si>
  <si>
    <t>Придбання мотокоси</t>
  </si>
  <si>
    <t>1113121</t>
  </si>
  <si>
    <t>3121</t>
  </si>
  <si>
    <t>1040</t>
  </si>
  <si>
    <t>Утримання та забезпечення діяльності центрів соціальних служб для сім’ї, дітей та молоді</t>
  </si>
  <si>
    <t>Придбання меблів, побутової техніки та інших предметів тривалого вжитку для облаштування новостворених дитячих будинків сімейного типу, облаштування соціального житла</t>
  </si>
  <si>
    <t>Придбання електричої плити та холодильної шафи ЦРД №69</t>
  </si>
  <si>
    <t>Закупівля комп"ютерного та мультимедійного обладнання для  забезпечення якісної,сучасної та доступної загальної середньої освіти "Нова українська школа"</t>
  </si>
  <si>
    <t>Придбання обладнання для харчоблоку ЗОШ №30</t>
  </si>
  <si>
    <t>Прибдання обладнання для облаштування групових приміщень в навчально-виховних комплексах</t>
  </si>
  <si>
    <t xml:space="preserve">Придбання систем для прибирання та дезинфекції відділень КП "Дитяча лікарня імені В.Й.Башека" </t>
  </si>
  <si>
    <t xml:space="preserve">Придбання модульної кабіни та шлагбаума для КП "Дитяча лікарня імені В.Й.Башека" </t>
  </si>
  <si>
    <t>Виготовлення проектно-кошторисної документації по об'єкту "Капітальний ремонт приміщень ІІІ-го поверху в осях 1-4 лікувального корпусу №1 стаціонару КП "Дитяча лікарня" ЖМР по вул.Шевченка, 2 в м.Житомирі"</t>
  </si>
  <si>
    <t>Виготовлення проектно-кошторисної документації по об'єкту "Капітальний ремонт приміщень ІІІ-го поверху в осях 4-8 лікувального корпусу №1 стаціонару КП "Дитяча лікарня" ЖМР по вул.Шевченка, 2 в м.Житомирі"</t>
  </si>
  <si>
    <t xml:space="preserve">Реконструкція території благоустрою з організацією скверу "Музей каменю Житомирщини" в м.Житомирі </t>
  </si>
  <si>
    <t>Капітальний ремонт перекриття будівлі старого корпусу міської гуманітарної гімназії № 23 ім. М.Й.Очерета за адресою: м.Житомир, вул.Б.Лятошинського, 14</t>
  </si>
  <si>
    <t>Реконструкція покрівлі будівлі дошкільного навчального  закладу № 73 за адресою: м.Житомир, вул.Бориса Тена, 82-а</t>
  </si>
  <si>
    <t>Реконструкція покрівлі будівлі дошкільного навчального закладу №56 за адресою: м.Житомир, вул.Гагаріна, 31</t>
  </si>
  <si>
    <t>Капітальний ремонт з організацією благоустрою території бульвару Польського в м.Житомирі</t>
  </si>
  <si>
    <t>Реконструкція частини приміщень поліклініки лікарів загальної практики комунальної установи "Центральна міська лікарня №2" під амбулаторію загальної практики - сімейної медицини за адресою: м.Житомир, майдан Визволення,1" (виготовлення ПКД)</t>
  </si>
  <si>
    <t>Капітальний ремонт частини приміщень 1 поверху житлового будинку за адресою: м.Житомир, вул. Київська, 9 ( в т.ч. виготовлення ПКД)</t>
  </si>
  <si>
    <t>Реконструкція території благоустрою бульвару Нового в місті Житомирі (кращий загальноміський громадський проєкт )</t>
  </si>
  <si>
    <t xml:space="preserve">Капітальний ремонт внутрішньобудинкової мережі холодного водопостачання, в т.ч. насосного обладнання для підвищення тиску води у житловому будинку за адресою: вул. Лермонтовська, 20 </t>
  </si>
  <si>
    <t>Внески до статутного капіталу суб'єктів господарювання</t>
  </si>
  <si>
    <t xml:space="preserve">Реконструкція зовнішніх каналізаційних мереж по вул. Перемоги, 48 в м.Житомирі, в т.ч.ПКД </t>
  </si>
  <si>
    <t>1617330</t>
  </si>
  <si>
    <t>Виготовлення проєктно-кошторисної документації робочого проєкту: "Встановлення пам'ятника Воїнам Житомирщини - захисникам Вітчизни у збройному конфлікті на сході України"</t>
  </si>
  <si>
    <t>Капітальний ремонт частини житлового будинку за адресою: м. Житомир, провул. Скельний,3 кв .2</t>
  </si>
  <si>
    <t>Проєктні та інженерно-вишукувальні роботи "Капітальний ремонт гідротехнічних споруд греблі на р. Тетерів в м. Житомир по вул. Жуйка,12"</t>
  </si>
  <si>
    <t xml:space="preserve"> - реконструкція районної котельні РК-10 за адресою: м.Житломир, пров. 1-й Винокурний, 36а, шляхом встановлення термодинамічної установки органічного циклу Ренкіна (паливо-тріска деревини)</t>
  </si>
  <si>
    <t xml:space="preserve"> - придбання вузлів, агрегатів, матеріалів, запасних частин для проведення капітальних ремонтів електротранспорту</t>
  </si>
  <si>
    <t xml:space="preserve"> - проведення інженерних вишукувань для капітального ремонту будівлі мийного корпусу КП ЖТТУ за адресою: E205 в м.Житомирі</t>
  </si>
  <si>
    <t xml:space="preserve"> -  проведення технічного обстеження несучих конструкцій будівлі мийного корпусу трамвайно-тролейбусного управління за адресою вул.Вітрука,11 в м.Житомирі</t>
  </si>
  <si>
    <t xml:space="preserve"> - придбання контактного проводу, спецчастин, матеріалів та ізоляторів для контактної мережі</t>
  </si>
  <si>
    <t xml:space="preserve"> - виготовлення проєктно-кошторисної документації на капітальний ремонт мийного корпусу з встановленням нового обладнання мийного комплексу</t>
  </si>
  <si>
    <t>Придбання транспортного обладнання (асфальтоукладчика): КП "Управління автомобільних шляхів" Житомирської міської ради</t>
  </si>
  <si>
    <t>Проведення науково-дослідної роботи: «Актуалізація «Проєкту функціонування зонування території парку – пам’ятки садово-паркового  мистецтва «Парк ім. Ю.Гагаріна» у м.Житомир», реконструкції, режиму утримання, використання та охорони виділених зон, інвентаризації біорізноманіття»</t>
  </si>
  <si>
    <t xml:space="preserve">Підготовка до опалювального сезону, в т ч. поповнення запасів матеріалів, закупівля обладнання, виконання робіт </t>
  </si>
  <si>
    <t>Капітальний ремонт мереж зовнішнього освітлення та встановлення  відеоспостереження на спуску до річки Кам'янка на бульварі Польському в м.Житомирі</t>
  </si>
  <si>
    <t>Будівництво  каналізаційного колектора по пров. 2-й Ковальський в м.Житомир ( в т.ч. виготовлення проєктно-кошторисної документації)</t>
  </si>
  <si>
    <t>Управління з розвитку села Вереси</t>
  </si>
  <si>
    <t xml:space="preserve">  - реконструкція теплових мереж котелень РК-10, вул. Вільський Шлях,15 вул.Вільський Шлях,18 в м.Житомирі. Реконструкція системи теплопостачання міста Житомира (Гоголівська,3- Київська,82 (РК-9))</t>
  </si>
  <si>
    <t>Капітальний ремонт тротуарів по  вул. Клосовського 18/9, 3, 10,14, 6  в м.Житомирі (в т.ч. коригування ПКД)</t>
  </si>
  <si>
    <t>Капітальний ремонт приміщень їдальні Житомирської загальноосвітньої школи І-ІІІ ступенів № 30 за адресою: пров.Шкільний,4</t>
  </si>
  <si>
    <t>Придбання холодильної шафи, сушильної машини, холодильника, електричної м'ясорубки для Житомирського ДНЗ № 6</t>
  </si>
  <si>
    <t>Реконструкція існуючих відкритих спортивних майданчиків на території ліцею №25 за адресою: вул. Мала Бердичівська, 18, м. Житомир, Житомирської області</t>
  </si>
  <si>
    <t>0813242</t>
  </si>
  <si>
    <t>3242</t>
  </si>
  <si>
    <t>1090</t>
  </si>
  <si>
    <t>Інші заходи у сфері соціального захисту і соціального забезпечення</t>
  </si>
  <si>
    <t>Придбання апарату штучної вентиляції легенів для комунального підприємства "Лікарня №1" Житомирської міської ради, 10002, м.Житомир, вулиця Велика Бердичівська, 70</t>
  </si>
  <si>
    <t>Придбання ноутбука для ДНЗ № 61                                     ( забезпечення потреб виборчого округу за пропозиціями депутатів міської ради)</t>
  </si>
  <si>
    <t>Придбання кухонного обладнання  для ДНЗ №57  ( забезпечення потреб виборчого округу за пропозиціями депутатів міської ради)</t>
  </si>
  <si>
    <t>1517323</t>
  </si>
  <si>
    <t>7323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</si>
  <si>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 xml:space="preserve"> установ та закладів соціальної сфери</t>
    </r>
  </si>
  <si>
    <t>Нове будівництво малого групового будинку за адресою: м. Житомир, вул. Велика Бердичівська, 70 ( в т.ч. виготовлення ПКД)</t>
  </si>
  <si>
    <t>Реконструкція існуючих відкритих спортивних майданчиків на території ліцею №25 за адресою вулиця Мала Бердичівська, 18 м.Житомир, Житомирської області</t>
  </si>
  <si>
    <t>Придбання електричних плит для харчоблоку ДНЗ №66</t>
  </si>
  <si>
    <t>0460</t>
  </si>
  <si>
    <t>Інші заходи у сфері зв'язку, телекомунікації та інформатики</t>
  </si>
  <si>
    <t>Придбання комп'ютерної, мережевої та оргтехніки, серверів, програмного забезпечення</t>
  </si>
  <si>
    <t>Придбання комп'ютерної техніки</t>
  </si>
  <si>
    <t>Придбання апарату штучної вентиляції легень за рахунок коштів резервного фонду</t>
  </si>
  <si>
    <t>Реконструкція приміщень для розміщення відділення невідкладної (екстреної) медичної допомоги КП "Лікарня №1" за адресою: м. Житомир, вул. В.Бердичівська, 70 на умовах співфінансування (субвенція обласному бюджету)</t>
  </si>
  <si>
    <t>Придбання цифрового мамографічного комплексу з томосинтезом</t>
  </si>
  <si>
    <t xml:space="preserve"> - реконструкція аварійної  ділянки методом санації самопливного каналізаційного колектора  по вулиці Великій Бердичівській в м.Житомир </t>
  </si>
  <si>
    <t>Будівництво дитячого ігрового майданчика по провул. 3-й Селецький в м.Житомирі (виготовлення ПКД)</t>
  </si>
  <si>
    <t>Придбання та встановлення дитячих ігрових майданчиків за адресами: вул. Троянівська,18 та вул. Володимирівська,3; вул. Івана Мазепи,79; вул. І. Сльоти,2; вул. Білоруська (навпроти будинків №36 та №38); вул. Перемоги,54</t>
  </si>
  <si>
    <t>Інші види капітального ремонту  в житлових будинках (на умовах співфінансування)</t>
  </si>
  <si>
    <t>Будівництво світлофорного об'єкту на перехресті вул. Східної та вул.Домбровського  в м.Житомирі</t>
  </si>
  <si>
    <t>Будівництво світлофорного об'єкту на перехресті вулиць Селецька та Космонавтів  в м.Житомирі</t>
  </si>
  <si>
    <t>Реконструкція території благоустрою скверу (біля пам"ятника Жертвам Голодомору) за адресою: м.Житомир, майдан Путятинський (виготовлення ПКД)</t>
  </si>
  <si>
    <t>Капітальний ремонт тротуарів в м.Житомирі (в т.ч. виготовлення ПКД)</t>
  </si>
  <si>
    <t>1511180</t>
  </si>
  <si>
    <t>1180</t>
  </si>
  <si>
    <t>Виконання заходів в рамках реалізації програми "Спроможна школа для кращих результатів"</t>
  </si>
  <si>
    <r>
      <t>Реконструкція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спортивного майданчика за адресою: м.Житомир, вул. Вітрука,35 </t>
    </r>
  </si>
  <si>
    <t>Реконструкція вхідної групи та їдальні загальноосвітньої школи I-III ступенів №10 за адресою: м.Житомир, Київське шосе,37 (виготовлення ПКД)</t>
  </si>
  <si>
    <t>Реконструкція баскетбольного майданчика по вул.Бальзаківська,2 в м.Житомирі</t>
  </si>
  <si>
    <t>Реконструкція спортивного майданчика по вул.Короленка,4 в м.Житомирі</t>
  </si>
  <si>
    <t>Капітальний ремонт огорожі загальноосвітньої школи I -III ступенів №32 м.Житомира за адресою вул. Чуднівська,48  (в т.ч. коригування ПКД)</t>
  </si>
  <si>
    <t>Реконструкція спортивного майданчика за адресою: м.Житомир, вул.Бориса Тена, 100-102</t>
  </si>
  <si>
    <t xml:space="preserve">Реконструкція спортивного майданчика за адресою: м.Житомир,  вул.Отаманів Соколовських,7 </t>
  </si>
  <si>
    <t>0813221</t>
  </si>
  <si>
    <t>3221</t>
  </si>
  <si>
    <t>1060</t>
  </si>
  <si>
    <t>Забезпечення житлом окремих категорій громадян</t>
  </si>
  <si>
    <r>
      <t>Грошова компенсація за належні для отримання жилі приміщення для сімей осіб, визначених абзацами 5 - 8</t>
    </r>
    <r>
      <rPr>
        <sz val="12"/>
        <color rgb="FF293A55"/>
        <rFont val="Arial"/>
        <family val="2"/>
        <charset val="204"/>
      </rPr>
      <t> </t>
    </r>
    <r>
      <rPr>
        <sz val="12"/>
        <color rgb="FF000000"/>
        <rFont val="Times New Roman"/>
        <family val="1"/>
        <charset val="204"/>
      </rPr>
      <t>пункту 1 статті 10 Закону України "Про статус ветеранів війни, гарантії їх соціального захисту"</t>
    </r>
    <r>
      <rPr>
        <sz val="12"/>
        <rFont val="Times New Roman"/>
        <family val="1"/>
        <charset val="204"/>
      </rPr>
      <t>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</t>
    </r>
    <r>
      <rPr>
        <sz val="12"/>
        <color rgb="FF293A55"/>
        <rFont val="Arial"/>
        <family val="2"/>
        <charset val="204"/>
      </rPr>
      <t> </t>
    </r>
    <r>
      <rPr>
        <sz val="12"/>
        <color rgb="FF000000"/>
        <rFont val="Times New Roman"/>
        <family val="1"/>
        <charset val="204"/>
      </rPr>
      <t>пунктами 11 - 14 частини другої статті 7 Закону України "Про статус ветеранів війни, гарантії їх соціального захисту"</t>
    </r>
    <r>
      <rPr>
        <sz val="12"/>
        <rFont val="Times New Roman"/>
        <family val="1"/>
        <charset val="204"/>
      </rPr>
      <t>, та які потребують поліпшення житлових умов</t>
    </r>
  </si>
  <si>
    <t>Капітальний ремонт засобів організації дорожнього руху за адресою: вул.Шевченка,   105-б із примиканням (в'їзду) до житлової зони/будинку вул.Шевченка, 105 в м.Житомир (ЖЕЛ №24)</t>
  </si>
  <si>
    <t>Капітальний ремонт засобів організації дорожнього руху з облаштуванням пішохідного переходу з острівцем безпеки за адресою: вул.Майдан Згоди, 5 в м.Житомир (ЗОШ №8)</t>
  </si>
  <si>
    <t>Капітальний ремонт засобів організації дорожнього руху з облаштуванням пішохідного переходу за адресою: вул.Домбровського, 21 в м.Житомир (ЗОШ №36)</t>
  </si>
  <si>
    <t>Придбання спеціальних автомобілів для перевезення громадян з обмеженими фізичними можливостями, Департамент соціальної політики Житомирської міської ради, 10014, м. Житомир, майдан С.П.Корольова, 4/2 - 2од.</t>
  </si>
  <si>
    <t>Придбання дитячого комплексу "Вагончик" для ДНЗ № 35 ( забезпечення потреб виборчого округу за пропозиціями депутатів міської ради)</t>
  </si>
  <si>
    <t>0719750</t>
  </si>
  <si>
    <t>9750</t>
  </si>
  <si>
    <t>Субвенція з місцевого бюджету на співфінансування інвестиційних проектів</t>
  </si>
  <si>
    <t>0717670</t>
  </si>
  <si>
    <t>Внески до статутного капіталу</t>
  </si>
  <si>
    <t xml:space="preserve">Придбання ангіографічного обладнання для КП "Лікарня№2"ім.Павлусенка </t>
  </si>
  <si>
    <t>Реконструкція території благоустрою з улаштуванням скейт-парку за адресою м. Житомир, бульвар Новий (в т.ч. виготовлення ПКД)</t>
  </si>
  <si>
    <t xml:space="preserve">Придбання та встановлення дитячих майданчиків  за пропозиціями депутатів міської ради </t>
  </si>
  <si>
    <t>Капітальний ремонт асфальтобетонного покриття прибудинкових територій житлових будинків та проїздів за адресою: вул. Івана Мазепи, 79 в м.Житомирі</t>
  </si>
  <si>
    <t>Капітальний ремонт асфальтобетонного покриття прибудинкових територій житлових будинків та проїздів за адресою: вул. Довженка, 64 в м.Житомирі</t>
  </si>
  <si>
    <t>Капітальний ремонт асфальтобетонного покриття прибудинкових територій житлових будинків та проїздів за адресою: вул. Юрка Тютюнника, 11 в м.Житомирі</t>
  </si>
  <si>
    <t>Капітальний ремонт асфальтобетонного покриття прибудинкових територій житлових будинків та проїздів з відновленням підпірної стінки за адресою: вул. Покровська, 94 в м.Житомирі</t>
  </si>
  <si>
    <t>Капітальний ремонт асфальтобетонного покриття прибудинкових територій житлових будинків та проїздів за адресою: вул. Отаманів Соколовських, 3, 7 в м.Житомирі</t>
  </si>
  <si>
    <t>Капітальний ремонт асфальтобетонного покриття прибудинкових територій житлових будинків та проїздів з відновленням підпірної стінки за адресою: вул. Довженка, 49 в м.Житомирі</t>
  </si>
  <si>
    <t>Капітальний ремонт асфальтобетонного покриття прибудинкових територій житлових будинків та проїздів за адресою: вул. Київська, 102 - вул. Добровольчих батальйонів, 1 в м.Житомирі</t>
  </si>
  <si>
    <t>Капітальний ремонт асфальтобетонного покриття прибудинкових територій житлових будинків та проїздів за адресою: вул.Небесної Сотні, 108/56а в м.Житомирі</t>
  </si>
  <si>
    <t>Капітальний ремонт асфальтобетонного покриття прибудинкових територій житлових будинків та проїздів за адресою: вул. Велика Бердичівська, 67 в м.Житомирі</t>
  </si>
  <si>
    <t>Капітальний ремонт асфальтобетонного покриття прибудинкових територій житлових будинків та проїздів за адресою: вул. Довженка, 66 в м.Житомирі</t>
  </si>
  <si>
    <t>Придбання ноутбуків для ЗОШ №14                         ( забезпечення потреб виборчого округу за пропозиціями депутатів міської ради)</t>
  </si>
  <si>
    <t>Придбання  ігрового майданчику НВК №11  (забезпечення потреб виборчого округу за пропозиціями депутатів міської ради)</t>
  </si>
  <si>
    <t>Будівництво кладовища та автостоянки на міському кладовищі в м.Житомирі, 3 пусковий комплекс, 1 черга (сектор 61, 60, 59, 58) в т.ч. (коригування ПКД)</t>
  </si>
  <si>
    <t xml:space="preserve"> -співфінансування контракту № А-5.1.2 і 5.1.3 "Заміна труб (встановлення попередньо ізольованих труб)" від 14.02.2019 р. по проєкту централізованого теплопостачання у м.Житомирі за фінансування ЄБРР  </t>
  </si>
  <si>
    <t>Капітальний ремонт покрівлі Житомирського дошкільного  навчального закладу № 45 по вул. Трипільська, 14-а в м.Житомирі</t>
  </si>
  <si>
    <t>Капітальний ремонт території благоустрою загальноосвітньої школи I-III ступенів №14 за адресою: м.Житомир, вул.Кибальчича,7</t>
  </si>
  <si>
    <t>Закупівля медичного обладнання для КП "Лікарня №2"ім.Павлусенка  ( забезпечення потреб виборчого округу за пропозиціями депутатів міської ради)</t>
  </si>
  <si>
    <t>Будівництво світлофорного об'єкта по вул. Чуднівська, 113 в місті Житомирі ( у тому числі коригування ПКД)</t>
  </si>
  <si>
    <t xml:space="preserve"> Управлінню Служби безпеки України в Житомирській області на придбання автомобільної техніки, спеціальних технічних засобів</t>
  </si>
  <si>
    <t>Придбання пральної машини для ЗДО № 59</t>
  </si>
  <si>
    <t>Придбання тіньових павільйонів для                           ЗДО № 38</t>
  </si>
  <si>
    <t>Придбання комп"ютерної техніки для                  ЗДО №34 ( забезпечення потреб виборчого округу за пропозиціями депутатів міської ради)</t>
  </si>
  <si>
    <t>Придбання електричої плити ДНЗ №30</t>
  </si>
  <si>
    <t>Придбання водонагрівача для ДНЗ № 73</t>
  </si>
  <si>
    <t>Директор  департаменту бюджету та фінансів Житомирської міської ради</t>
  </si>
  <si>
    <t>Д.А.Прохорчук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</si>
</sst>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_-* #,##0.000_р_._-;\-* #,##0.000_р_._-;_-* &quot;-&quot;?_р_._-;_-@_-"/>
    <numFmt numFmtId="166" formatCode="#,##0.0"/>
    <numFmt numFmtId="167" formatCode="0.0%"/>
    <numFmt numFmtId="168" formatCode="0.0"/>
    <numFmt numFmtId="169" formatCode="_-* #,##0.00_р_._-;\-* #,##0.00_р_._-;_-* &quot;-&quot;?_р_._-;_-@_-"/>
  </numFmts>
  <fonts count="55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Arial"/>
      <family val="2"/>
      <charset val="204"/>
    </font>
    <font>
      <vertAlign val="superscript"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 Cyr"/>
      <charset val="204"/>
    </font>
    <font>
      <sz val="14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name val="Calibri"/>
      <family val="2"/>
      <charset val="204"/>
    </font>
    <font>
      <sz val="16"/>
      <color theme="1"/>
      <name val="Times New Roman"/>
      <family val="1"/>
      <charset val="204"/>
    </font>
    <font>
      <sz val="10"/>
      <name val="Helv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2"/>
      <color rgb="FF293A55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317">
    <xf numFmtId="0" fontId="0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31" fillId="0" borderId="0"/>
    <xf numFmtId="164" fontId="16" fillId="0" borderId="0" applyFont="0" applyFill="0" applyBorder="0" applyAlignment="0" applyProtection="0"/>
    <xf numFmtId="0" fontId="16" fillId="0" borderId="0"/>
    <xf numFmtId="0" fontId="4" fillId="0" borderId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7" borderId="10" applyNumberFormat="0" applyAlignment="0" applyProtection="0"/>
    <xf numFmtId="0" fontId="36" fillId="4" borderId="0" applyNumberFormat="0" applyBorder="0" applyAlignment="0" applyProtection="0"/>
    <xf numFmtId="0" fontId="37" fillId="0" borderId="11" applyNumberFormat="0" applyFill="0" applyAlignment="0" applyProtection="0"/>
    <xf numFmtId="0" fontId="38" fillId="20" borderId="12" applyNumberFormat="0" applyAlignment="0" applyProtection="0"/>
    <xf numFmtId="0" fontId="39" fillId="0" borderId="0" applyNumberFormat="0" applyFill="0" applyBorder="0" applyAlignment="0" applyProtection="0"/>
    <xf numFmtId="0" fontId="40" fillId="21" borderId="10" applyNumberFormat="0" applyAlignment="0" applyProtection="0"/>
    <xf numFmtId="0" fontId="33" fillId="0" borderId="0"/>
    <xf numFmtId="0" fontId="32" fillId="0" borderId="13" applyNumberFormat="0" applyFill="0" applyAlignment="0" applyProtection="0"/>
    <xf numFmtId="0" fontId="41" fillId="3" borderId="0" applyNumberFormat="0" applyBorder="0" applyAlignment="0" applyProtection="0"/>
    <xf numFmtId="0" fontId="16" fillId="22" borderId="14" applyNumberFormat="0" applyFont="0" applyAlignment="0" applyProtection="0"/>
    <xf numFmtId="0" fontId="42" fillId="21" borderId="15" applyNumberFormat="0" applyAlignment="0" applyProtection="0"/>
    <xf numFmtId="0" fontId="43" fillId="23" borderId="0" applyNumberFormat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0" fontId="4" fillId="0" borderId="0"/>
    <xf numFmtId="0" fontId="16" fillId="0" borderId="0"/>
    <xf numFmtId="164" fontId="16" fillId="0" borderId="0" applyFont="0" applyFill="0" applyBorder="0" applyAlignment="0" applyProtection="0"/>
    <xf numFmtId="0" fontId="33" fillId="5" borderId="0" applyNumberFormat="0" applyBorder="0" applyAlignment="0" applyProtection="0"/>
    <xf numFmtId="0" fontId="33" fillId="9" borderId="0" applyNumberFormat="0" applyBorder="0" applyAlignment="0" applyProtection="0"/>
    <xf numFmtId="0" fontId="3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3" fillId="11" borderId="0" applyNumberFormat="0" applyBorder="0" applyAlignment="0" applyProtection="0"/>
    <xf numFmtId="0" fontId="33" fillId="10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2" borderId="0" applyNumberFormat="0" applyBorder="0" applyAlignment="0" applyProtection="0"/>
    <xf numFmtId="0" fontId="16" fillId="0" borderId="0"/>
    <xf numFmtId="0" fontId="33" fillId="4" borderId="0" applyNumberFormat="0" applyBorder="0" applyAlignment="0" applyProtection="0"/>
    <xf numFmtId="0" fontId="33" fillId="3" borderId="0" applyNumberFormat="0" applyBorder="0" applyAlignment="0" applyProtection="0"/>
    <xf numFmtId="0" fontId="33" fillId="5" borderId="0" applyNumberFormat="0" applyBorder="0" applyAlignment="0" applyProtection="0"/>
    <xf numFmtId="0" fontId="16" fillId="0" borderId="0"/>
    <xf numFmtId="0" fontId="33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164" fontId="33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33" fillId="0" borderId="0"/>
    <xf numFmtId="0" fontId="33" fillId="2" borderId="0" applyNumberFormat="0" applyBorder="0" applyAlignment="0" applyProtection="0"/>
    <xf numFmtId="0" fontId="33" fillId="9" borderId="0" applyNumberFormat="0" applyBorder="0" applyAlignment="0" applyProtection="0"/>
    <xf numFmtId="0" fontId="33" fillId="3" borderId="0" applyNumberFormat="0" applyBorder="0" applyAlignment="0" applyProtection="0"/>
    <xf numFmtId="0" fontId="33" fillId="8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10" borderId="0" applyNumberFormat="0" applyBorder="0" applyAlignment="0" applyProtection="0"/>
    <xf numFmtId="0" fontId="33" fillId="6" borderId="0" applyNumberFormat="0" applyBorder="0" applyAlignment="0" applyProtection="0"/>
    <xf numFmtId="0" fontId="4" fillId="0" borderId="0"/>
    <xf numFmtId="0" fontId="33" fillId="7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8" borderId="0" applyNumberFormat="0" applyBorder="0" applyAlignment="0" applyProtection="0"/>
    <xf numFmtId="0" fontId="33" fillId="10" borderId="0" applyNumberFormat="0" applyBorder="0" applyAlignment="0" applyProtection="0"/>
    <xf numFmtId="0" fontId="4" fillId="0" borderId="0"/>
    <xf numFmtId="0" fontId="33" fillId="5" borderId="0" applyNumberFormat="0" applyBorder="0" applyAlignment="0" applyProtection="0"/>
    <xf numFmtId="0" fontId="33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0" borderId="0"/>
    <xf numFmtId="0" fontId="33" fillId="0" borderId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4" fillId="0" borderId="0"/>
    <xf numFmtId="0" fontId="33" fillId="8" borderId="0" applyNumberFormat="0" applyBorder="0" applyAlignment="0" applyProtection="0"/>
    <xf numFmtId="0" fontId="33" fillId="5" borderId="0" applyNumberFormat="0" applyBorder="0" applyAlignment="0" applyProtection="0"/>
    <xf numFmtId="0" fontId="4" fillId="0" borderId="0"/>
    <xf numFmtId="0" fontId="33" fillId="10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8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4" fillId="0" borderId="0"/>
    <xf numFmtId="0" fontId="33" fillId="6" borderId="0" applyNumberFormat="0" applyBorder="0" applyAlignment="0" applyProtection="0"/>
    <xf numFmtId="0" fontId="33" fillId="10" borderId="0" applyNumberFormat="0" applyBorder="0" applyAlignment="0" applyProtection="0"/>
    <xf numFmtId="164" fontId="33" fillId="0" borderId="0" applyFont="0" applyFill="0" applyBorder="0" applyAlignment="0" applyProtection="0"/>
    <xf numFmtId="0" fontId="33" fillId="5" borderId="0" applyNumberFormat="0" applyBorder="0" applyAlignment="0" applyProtection="0"/>
    <xf numFmtId="0" fontId="33" fillId="4" borderId="0" applyNumberFormat="0" applyBorder="0" applyAlignment="0" applyProtection="0"/>
    <xf numFmtId="0" fontId="33" fillId="3" borderId="0" applyNumberFormat="0" applyBorder="0" applyAlignment="0" applyProtection="0"/>
    <xf numFmtId="0" fontId="33" fillId="9" borderId="0" applyNumberFormat="0" applyBorder="0" applyAlignment="0" applyProtection="0"/>
    <xf numFmtId="0" fontId="33" fillId="2" borderId="0" applyNumberFormat="0" applyBorder="0" applyAlignment="0" applyProtection="0"/>
    <xf numFmtId="0" fontId="33" fillId="0" borderId="0"/>
    <xf numFmtId="0" fontId="33" fillId="8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33" fillId="6" borderId="0" applyNumberFormat="0" applyBorder="0" applyAlignment="0" applyProtection="0"/>
    <xf numFmtId="0" fontId="33" fillId="10" borderId="0" applyNumberFormat="0" applyBorder="0" applyAlignment="0" applyProtection="0"/>
    <xf numFmtId="164" fontId="33" fillId="0" borderId="0" applyFont="0" applyFill="0" applyBorder="0" applyAlignment="0" applyProtection="0"/>
    <xf numFmtId="0" fontId="33" fillId="5" borderId="0" applyNumberFormat="0" applyBorder="0" applyAlignment="0" applyProtection="0"/>
    <xf numFmtId="0" fontId="33" fillId="4" borderId="0" applyNumberFormat="0" applyBorder="0" applyAlignment="0" applyProtection="0"/>
    <xf numFmtId="0" fontId="33" fillId="3" borderId="0" applyNumberFormat="0" applyBorder="0" applyAlignment="0" applyProtection="0"/>
    <xf numFmtId="0" fontId="33" fillId="9" borderId="0" applyNumberFormat="0" applyBorder="0" applyAlignment="0" applyProtection="0"/>
    <xf numFmtId="0" fontId="33" fillId="2" borderId="0" applyNumberFormat="0" applyBorder="0" applyAlignment="0" applyProtection="0"/>
    <xf numFmtId="0" fontId="33" fillId="0" borderId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6" borderId="0" applyNumberFormat="0" applyBorder="0" applyAlignment="0" applyProtection="0"/>
    <xf numFmtId="164" fontId="33" fillId="0" borderId="0" applyFont="0" applyFill="0" applyBorder="0" applyAlignment="0" applyProtection="0"/>
    <xf numFmtId="0" fontId="33" fillId="5" borderId="0" applyNumberFormat="0" applyBorder="0" applyAlignment="0" applyProtection="0"/>
    <xf numFmtId="0" fontId="33" fillId="4" borderId="0" applyNumberFormat="0" applyBorder="0" applyAlignment="0" applyProtection="0"/>
    <xf numFmtId="0" fontId="33" fillId="3" borderId="0" applyNumberFormat="0" applyBorder="0" applyAlignment="0" applyProtection="0"/>
    <xf numFmtId="0" fontId="33" fillId="2" borderId="0" applyNumberFormat="0" applyBorder="0" applyAlignment="0" applyProtection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6" borderId="0" applyNumberFormat="0" applyBorder="0" applyAlignment="0" applyProtection="0"/>
    <xf numFmtId="164" fontId="33" fillId="0" borderId="0" applyFont="0" applyFill="0" applyBorder="0" applyAlignment="0" applyProtection="0"/>
    <xf numFmtId="0" fontId="33" fillId="5" borderId="0" applyNumberFormat="0" applyBorder="0" applyAlignment="0" applyProtection="0"/>
    <xf numFmtId="0" fontId="33" fillId="4" borderId="0" applyNumberFormat="0" applyBorder="0" applyAlignment="0" applyProtection="0"/>
    <xf numFmtId="0" fontId="33" fillId="3" borderId="0" applyNumberFormat="0" applyBorder="0" applyAlignment="0" applyProtection="0"/>
    <xf numFmtId="0" fontId="33" fillId="2" borderId="0" applyNumberFormat="0" applyBorder="0" applyAlignment="0" applyProtection="0"/>
    <xf numFmtId="164" fontId="33" fillId="0" borderId="0" applyFont="0" applyFill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4" fillId="0" borderId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0" borderId="0"/>
    <xf numFmtId="0" fontId="33" fillId="0" borderId="0"/>
    <xf numFmtId="0" fontId="33" fillId="11" borderId="0" applyNumberFormat="0" applyBorder="0" applyAlignment="0" applyProtection="0"/>
    <xf numFmtId="0" fontId="4" fillId="0" borderId="0"/>
    <xf numFmtId="0" fontId="33" fillId="8" borderId="0" applyNumberFormat="0" applyBorder="0" applyAlignment="0" applyProtection="0"/>
    <xf numFmtId="0" fontId="33" fillId="5" borderId="0" applyNumberFormat="0" applyBorder="0" applyAlignment="0" applyProtection="0"/>
    <xf numFmtId="0" fontId="33" fillId="10" borderId="0" applyNumberFormat="0" applyBorder="0" applyAlignment="0" applyProtection="0"/>
    <xf numFmtId="0" fontId="33" fillId="9" borderId="0" applyNumberFormat="0" applyBorder="0" applyAlignment="0" applyProtection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6" borderId="0" applyNumberFormat="0" applyBorder="0" applyAlignment="0" applyProtection="0"/>
    <xf numFmtId="164" fontId="33" fillId="0" borderId="0" applyFont="0" applyFill="0" applyBorder="0" applyAlignment="0" applyProtection="0"/>
    <xf numFmtId="0" fontId="33" fillId="5" borderId="0" applyNumberFormat="0" applyBorder="0" applyAlignment="0" applyProtection="0"/>
    <xf numFmtId="0" fontId="33" fillId="4" borderId="0" applyNumberFormat="0" applyBorder="0" applyAlignment="0" applyProtection="0"/>
    <xf numFmtId="0" fontId="33" fillId="3" borderId="0" applyNumberFormat="0" applyBorder="0" applyAlignment="0" applyProtection="0"/>
    <xf numFmtId="0" fontId="33" fillId="2" borderId="0" applyNumberFormat="0" applyBorder="0" applyAlignment="0" applyProtection="0"/>
    <xf numFmtId="164" fontId="33" fillId="0" borderId="0" applyFont="0" applyFill="0" applyBorder="0" applyAlignment="0" applyProtection="0"/>
    <xf numFmtId="0" fontId="33" fillId="0" borderId="0"/>
    <xf numFmtId="0" fontId="16" fillId="0" borderId="0"/>
    <xf numFmtId="0" fontId="16" fillId="0" borderId="0"/>
    <xf numFmtId="0" fontId="16" fillId="0" borderId="0"/>
    <xf numFmtId="164" fontId="33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33" fillId="0" borderId="0"/>
    <xf numFmtId="0" fontId="16" fillId="0" borderId="0"/>
    <xf numFmtId="0" fontId="16" fillId="0" borderId="0"/>
    <xf numFmtId="0" fontId="46" fillId="0" borderId="0"/>
    <xf numFmtId="0" fontId="16" fillId="0" borderId="0"/>
    <xf numFmtId="0" fontId="16" fillId="0" borderId="0"/>
    <xf numFmtId="0" fontId="3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4" fontId="33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164" fontId="33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33" fillId="0" borderId="0"/>
    <xf numFmtId="164" fontId="33" fillId="0" borderId="0" applyFont="0" applyFill="0" applyBorder="0" applyAlignment="0" applyProtection="0"/>
    <xf numFmtId="0" fontId="33" fillId="0" borderId="0"/>
    <xf numFmtId="164" fontId="16" fillId="0" borderId="0" applyFont="0" applyFill="0" applyBorder="0" applyAlignment="0" applyProtection="0"/>
    <xf numFmtId="0" fontId="16" fillId="0" borderId="0"/>
    <xf numFmtId="0" fontId="33" fillId="0" borderId="0"/>
    <xf numFmtId="0" fontId="33" fillId="0" borderId="0"/>
    <xf numFmtId="0" fontId="16" fillId="0" borderId="0"/>
    <xf numFmtId="0" fontId="3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3" fillId="3" borderId="0" applyNumberFormat="0" applyBorder="0" applyAlignment="0" applyProtection="0"/>
    <xf numFmtId="0" fontId="43" fillId="23" borderId="0" applyNumberFormat="0" applyBorder="0" applyAlignment="0" applyProtection="0"/>
    <xf numFmtId="0" fontId="47" fillId="0" borderId="16" applyNumberFormat="0" applyFill="0" applyAlignment="0" applyProtection="0"/>
    <xf numFmtId="0" fontId="16" fillId="0" borderId="0"/>
    <xf numFmtId="0" fontId="33" fillId="10" borderId="0" applyNumberFormat="0" applyBorder="0" applyAlignment="0" applyProtection="0"/>
    <xf numFmtId="0" fontId="34" fillId="19" borderId="0" applyNumberFormat="0" applyBorder="0" applyAlignment="0" applyProtection="0"/>
    <xf numFmtId="0" fontId="33" fillId="2" borderId="0" applyNumberFormat="0" applyBorder="0" applyAlignment="0" applyProtection="0"/>
    <xf numFmtId="0" fontId="33" fillId="0" borderId="0"/>
    <xf numFmtId="0" fontId="39" fillId="0" borderId="0" applyNumberFormat="0" applyFill="0" applyBorder="0" applyAlignment="0" applyProtection="0"/>
    <xf numFmtId="0" fontId="32" fillId="0" borderId="13" applyNumberFormat="0" applyFill="0" applyAlignment="0" applyProtection="0"/>
    <xf numFmtId="0" fontId="44" fillId="0" borderId="0" applyNumberFormat="0" applyFill="0" applyBorder="0" applyAlignment="0" applyProtection="0"/>
    <xf numFmtId="0" fontId="33" fillId="0" borderId="0"/>
    <xf numFmtId="0" fontId="33" fillId="4" borderId="0" applyNumberFormat="0" applyBorder="0" applyAlignment="0" applyProtection="0"/>
    <xf numFmtId="0" fontId="16" fillId="0" borderId="0"/>
    <xf numFmtId="0" fontId="33" fillId="11" borderId="0" applyNumberFormat="0" applyBorder="0" applyAlignment="0" applyProtection="0"/>
    <xf numFmtId="0" fontId="48" fillId="0" borderId="17" applyNumberFormat="0" applyFill="0" applyAlignment="0" applyProtection="0"/>
    <xf numFmtId="0" fontId="16" fillId="0" borderId="0"/>
    <xf numFmtId="0" fontId="34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0" borderId="0"/>
    <xf numFmtId="0" fontId="42" fillId="21" borderId="15" applyNumberFormat="0" applyAlignment="0" applyProtection="0"/>
    <xf numFmtId="0" fontId="34" fillId="16" borderId="0" applyNumberFormat="0" applyBorder="0" applyAlignment="0" applyProtection="0"/>
    <xf numFmtId="0" fontId="34" fillId="15" borderId="0" applyNumberFormat="0" applyBorder="0" applyAlignment="0" applyProtection="0"/>
    <xf numFmtId="0" fontId="16" fillId="0" borderId="0"/>
    <xf numFmtId="0" fontId="16" fillId="0" borderId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41" fillId="3" borderId="0" applyNumberFormat="0" applyBorder="0" applyAlignment="0" applyProtection="0"/>
    <xf numFmtId="0" fontId="16" fillId="22" borderId="14" applyNumberFormat="0" applyFont="0" applyAlignment="0" applyProtection="0"/>
    <xf numFmtId="0" fontId="37" fillId="0" borderId="11" applyNumberFormat="0" applyFill="0" applyAlignment="0" applyProtection="0"/>
    <xf numFmtId="0" fontId="49" fillId="0" borderId="18" applyNumberFormat="0" applyFill="0" applyAlignment="0" applyProtection="0"/>
    <xf numFmtId="0" fontId="33" fillId="7" borderId="0" applyNumberFormat="0" applyBorder="0" applyAlignment="0" applyProtection="0"/>
    <xf numFmtId="0" fontId="49" fillId="0" borderId="0" applyNumberFormat="0" applyFill="0" applyBorder="0" applyAlignment="0" applyProtection="0"/>
    <xf numFmtId="0" fontId="33" fillId="0" borderId="0"/>
    <xf numFmtId="0" fontId="16" fillId="0" borderId="0"/>
    <xf numFmtId="0" fontId="33" fillId="5" borderId="0" applyNumberFormat="0" applyBorder="0" applyAlignment="0" applyProtection="0"/>
    <xf numFmtId="0" fontId="34" fillId="13" borderId="0" applyNumberFormat="0" applyBorder="0" applyAlignment="0" applyProtection="0"/>
    <xf numFmtId="0" fontId="16" fillId="0" borderId="0"/>
    <xf numFmtId="0" fontId="34" fillId="10" borderId="0" applyNumberFormat="0" applyBorder="0" applyAlignment="0" applyProtection="0"/>
    <xf numFmtId="0" fontId="33" fillId="8" borderId="0" applyNumberFormat="0" applyBorder="0" applyAlignment="0" applyProtection="0"/>
    <xf numFmtId="0" fontId="34" fillId="18" borderId="0" applyNumberFormat="0" applyBorder="0" applyAlignment="0" applyProtection="0"/>
    <xf numFmtId="0" fontId="33" fillId="0" borderId="0"/>
    <xf numFmtId="0" fontId="33" fillId="8" borderId="0" applyNumberFormat="0" applyBorder="0" applyAlignment="0" applyProtection="0"/>
    <xf numFmtId="0" fontId="40" fillId="21" borderId="10" applyNumberFormat="0" applyAlignment="0" applyProtection="0"/>
    <xf numFmtId="0" fontId="34" fillId="12" borderId="0" applyNumberFormat="0" applyBorder="0" applyAlignment="0" applyProtection="0"/>
    <xf numFmtId="0" fontId="33" fillId="0" borderId="0"/>
    <xf numFmtId="0" fontId="16" fillId="0" borderId="0"/>
    <xf numFmtId="0" fontId="33" fillId="0" borderId="0"/>
    <xf numFmtId="0" fontId="16" fillId="0" borderId="0"/>
    <xf numFmtId="0" fontId="35" fillId="7" borderId="10" applyNumberFormat="0" applyAlignment="0" applyProtection="0"/>
    <xf numFmtId="0" fontId="36" fillId="4" borderId="0" applyNumberFormat="0" applyBorder="0" applyAlignment="0" applyProtection="0"/>
    <xf numFmtId="0" fontId="38" fillId="20" borderId="12" applyNumberFormat="0" applyAlignment="0" applyProtection="0"/>
    <xf numFmtId="0" fontId="33" fillId="0" borderId="0"/>
    <xf numFmtId="0" fontId="34" fillId="14" borderId="0" applyNumberFormat="0" applyBorder="0" applyAlignment="0" applyProtection="0"/>
    <xf numFmtId="0" fontId="45" fillId="0" borderId="0" applyNumberFormat="0" applyFill="0" applyBorder="0" applyAlignment="0" applyProtection="0"/>
    <xf numFmtId="0" fontId="34" fillId="17" borderId="0" applyNumberFormat="0" applyBorder="0" applyAlignment="0" applyProtection="0"/>
    <xf numFmtId="0" fontId="33" fillId="0" borderId="0"/>
    <xf numFmtId="0" fontId="34" fillId="9" borderId="0" applyNumberFormat="0" applyBorder="0" applyAlignment="0" applyProtection="0"/>
    <xf numFmtId="0" fontId="34" fillId="13" borderId="0" applyNumberFormat="0" applyBorder="0" applyAlignment="0" applyProtection="0"/>
    <xf numFmtId="0" fontId="16" fillId="0" borderId="0"/>
    <xf numFmtId="0" fontId="33" fillId="0" borderId="0"/>
    <xf numFmtId="0" fontId="16" fillId="0" borderId="0"/>
    <xf numFmtId="0" fontId="33" fillId="0" borderId="0"/>
    <xf numFmtId="0" fontId="16" fillId="0" borderId="0"/>
    <xf numFmtId="0" fontId="16" fillId="0" borderId="0"/>
    <xf numFmtId="0" fontId="16" fillId="0" borderId="0"/>
    <xf numFmtId="0" fontId="33" fillId="0" borderId="0"/>
    <xf numFmtId="0" fontId="16" fillId="0" borderId="0"/>
    <xf numFmtId="0" fontId="16" fillId="0" borderId="0"/>
    <xf numFmtId="0" fontId="16" fillId="0" borderId="0"/>
    <xf numFmtId="0" fontId="3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</cellStyleXfs>
  <cellXfs count="111">
    <xf numFmtId="0" fontId="0" fillId="0" borderId="0" xfId="0"/>
    <xf numFmtId="0" fontId="6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13" fillId="0" borderId="0" xfId="0" applyFont="1" applyFill="1"/>
    <xf numFmtId="0" fontId="3" fillId="0" borderId="0" xfId="0" applyFont="1" applyFill="1"/>
    <xf numFmtId="0" fontId="10" fillId="0" borderId="0" xfId="0" applyFont="1" applyFill="1" applyAlignment="1">
      <alignment horizontal="center" vertical="center"/>
    </xf>
    <xf numFmtId="0" fontId="15" fillId="0" borderId="0" xfId="0" applyFont="1" applyFill="1"/>
    <xf numFmtId="166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166" fontId="3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0" fillId="0" borderId="0" xfId="0" applyFill="1" applyAlignment="1"/>
    <xf numFmtId="0" fontId="4" fillId="0" borderId="0" xfId="0" applyFont="1" applyFill="1" applyAlignment="1"/>
    <xf numFmtId="16" fontId="28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3" fillId="24" borderId="1" xfId="0" applyNumberFormat="1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left" vertical="center" wrapText="1"/>
    </xf>
    <xf numFmtId="4" fontId="5" fillId="24" borderId="1" xfId="0" applyNumberFormat="1" applyFont="1" applyFill="1" applyBorder="1" applyAlignment="1">
      <alignment horizontal="center" vertical="center" wrapText="1"/>
    </xf>
    <xf numFmtId="49" fontId="2" fillId="24" borderId="1" xfId="0" applyNumberFormat="1" applyFont="1" applyFill="1" applyBorder="1" applyAlignment="1">
      <alignment horizontal="center" vertical="center"/>
    </xf>
    <xf numFmtId="0" fontId="2" fillId="24" borderId="1" xfId="2" applyFont="1" applyFill="1" applyBorder="1" applyAlignment="1">
      <alignment horizontal="left" vertical="center" wrapText="1"/>
    </xf>
    <xf numFmtId="0" fontId="2" fillId="24" borderId="1" xfId="0" applyFont="1" applyFill="1" applyBorder="1" applyAlignment="1">
      <alignment vertical="center" wrapText="1"/>
    </xf>
    <xf numFmtId="0" fontId="1" fillId="24" borderId="1" xfId="0" quotePrefix="1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center" vertical="center" wrapText="1"/>
    </xf>
    <xf numFmtId="0" fontId="1" fillId="24" borderId="1" xfId="0" applyFont="1" applyFill="1" applyBorder="1" applyAlignment="1">
      <alignment horizontal="center" vertical="center" wrapText="1"/>
    </xf>
    <xf numFmtId="49" fontId="11" fillId="24" borderId="1" xfId="0" applyNumberFormat="1" applyFont="1" applyFill="1" applyBorder="1" applyAlignment="1">
      <alignment horizontal="center" vertical="center" wrapText="1"/>
    </xf>
    <xf numFmtId="0" fontId="11" fillId="24" borderId="1" xfId="0" applyFont="1" applyFill="1" applyBorder="1" applyAlignment="1">
      <alignment horizontal="center" vertical="center" wrapText="1"/>
    </xf>
    <xf numFmtId="4" fontId="12" fillId="24" borderId="1" xfId="0" applyNumberFormat="1" applyFont="1" applyFill="1" applyBorder="1" applyAlignment="1">
      <alignment horizontal="center" vertical="center" wrapText="1"/>
    </xf>
    <xf numFmtId="0" fontId="2" fillId="24" borderId="1" xfId="0" quotePrefix="1" applyNumberFormat="1" applyFont="1" applyFill="1" applyBorder="1" applyAlignment="1">
      <alignment horizontal="center" vertical="center" wrapText="1"/>
    </xf>
    <xf numFmtId="0" fontId="2" fillId="24" borderId="1" xfId="0" applyNumberFormat="1" applyFont="1" applyFill="1" applyBorder="1" applyAlignment="1">
      <alignment horizontal="center" vertical="center" wrapText="1"/>
    </xf>
    <xf numFmtId="49" fontId="2" fillId="24" borderId="1" xfId="0" applyNumberFormat="1" applyFont="1" applyFill="1" applyBorder="1" applyAlignment="1">
      <alignment horizontal="center" vertical="center" wrapText="1"/>
    </xf>
    <xf numFmtId="0" fontId="2" fillId="24" borderId="1" xfId="0" quotePrefix="1" applyFont="1" applyFill="1" applyBorder="1" applyAlignment="1">
      <alignment horizontal="center" vertical="center" wrapText="1"/>
    </xf>
    <xf numFmtId="0" fontId="2" fillId="24" borderId="1" xfId="4" applyFont="1" applyFill="1" applyBorder="1" applyAlignment="1">
      <alignment horizontal="left" vertical="center" wrapText="1"/>
    </xf>
    <xf numFmtId="0" fontId="11" fillId="24" borderId="1" xfId="0" quotePrefix="1" applyFont="1" applyFill="1" applyBorder="1" applyAlignment="1">
      <alignment horizontal="center" vertical="center" wrapText="1"/>
    </xf>
    <xf numFmtId="49" fontId="2" fillId="24" borderId="1" xfId="0" quotePrefix="1" applyNumberFormat="1" applyFont="1" applyFill="1" applyBorder="1" applyAlignment="1">
      <alignment horizontal="center" vertical="center"/>
    </xf>
    <xf numFmtId="49" fontId="1" fillId="24" borderId="1" xfId="0" applyNumberFormat="1" applyFont="1" applyFill="1" applyBorder="1" applyAlignment="1">
      <alignment horizontal="center" vertical="center"/>
    </xf>
    <xf numFmtId="0" fontId="0" fillId="24" borderId="2" xfId="0" applyFill="1" applyBorder="1"/>
    <xf numFmtId="49" fontId="11" fillId="24" borderId="1" xfId="0" applyNumberFormat="1" applyFont="1" applyFill="1" applyBorder="1" applyAlignment="1">
      <alignment horizontal="center" vertical="center"/>
    </xf>
    <xf numFmtId="0" fontId="0" fillId="24" borderId="9" xfId="0" applyFill="1" applyBorder="1"/>
    <xf numFmtId="166" fontId="3" fillId="24" borderId="1" xfId="0" applyNumberFormat="1" applyFont="1" applyFill="1" applyBorder="1" applyAlignment="1">
      <alignment horizontal="center" vertical="center" wrapText="1"/>
    </xf>
    <xf numFmtId="0" fontId="2" fillId="24" borderId="1" xfId="312" applyFont="1" applyFill="1" applyBorder="1" applyAlignment="1">
      <alignment vertical="center" wrapText="1"/>
    </xf>
    <xf numFmtId="0" fontId="2" fillId="24" borderId="2" xfId="312" applyFont="1" applyFill="1" applyBorder="1" applyAlignment="1">
      <alignment vertical="center" wrapText="1"/>
    </xf>
    <xf numFmtId="0" fontId="2" fillId="24" borderId="2" xfId="0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left" vertical="center" wrapText="1"/>
    </xf>
    <xf numFmtId="0" fontId="2" fillId="24" borderId="1" xfId="0" applyNumberFormat="1" applyFont="1" applyFill="1" applyBorder="1" applyAlignment="1">
      <alignment horizontal="left" vertical="center" wrapText="1"/>
    </xf>
    <xf numFmtId="49" fontId="2" fillId="24" borderId="1" xfId="288" applyNumberFormat="1" applyFont="1" applyFill="1" applyBorder="1" applyAlignment="1">
      <alignment horizontal="center" vertical="center"/>
    </xf>
    <xf numFmtId="49" fontId="2" fillId="24" borderId="1" xfId="0" applyNumberFormat="1" applyFont="1" applyFill="1" applyBorder="1" applyAlignment="1">
      <alignment vertical="center" wrapText="1"/>
    </xf>
    <xf numFmtId="165" fontId="2" fillId="24" borderId="1" xfId="0" applyNumberFormat="1" applyFont="1" applyFill="1" applyBorder="1" applyAlignment="1">
      <alignment vertical="center" wrapText="1"/>
    </xf>
    <xf numFmtId="165" fontId="11" fillId="24" borderId="1" xfId="0" applyNumberFormat="1" applyFont="1" applyFill="1" applyBorder="1" applyAlignment="1">
      <alignment vertical="center" wrapText="1"/>
    </xf>
    <xf numFmtId="165" fontId="3" fillId="24" borderId="1" xfId="0" applyNumberFormat="1" applyFont="1" applyFill="1" applyBorder="1" applyAlignment="1">
      <alignment vertical="center" wrapText="1"/>
    </xf>
    <xf numFmtId="169" fontId="3" fillId="24" borderId="1" xfId="0" applyNumberFormat="1" applyFont="1" applyFill="1" applyBorder="1" applyAlignment="1">
      <alignment vertical="center" wrapText="1"/>
    </xf>
    <xf numFmtId="168" fontId="30" fillId="24" borderId="1" xfId="0" applyNumberFormat="1" applyFont="1" applyFill="1" applyBorder="1" applyAlignment="1">
      <alignment horizontal="center" vertical="center" wrapText="1"/>
    </xf>
    <xf numFmtId="0" fontId="3" fillId="24" borderId="1" xfId="0" applyNumberFormat="1" applyFont="1" applyFill="1" applyBorder="1" applyAlignment="1">
      <alignment horizontal="center" vertical="center" wrapText="1"/>
    </xf>
    <xf numFmtId="167" fontId="30" fillId="24" borderId="1" xfId="0" applyNumberFormat="1" applyFont="1" applyFill="1" applyBorder="1" applyAlignment="1">
      <alignment horizontal="center" vertical="center" wrapText="1"/>
    </xf>
    <xf numFmtId="0" fontId="2" fillId="24" borderId="1" xfId="0" applyNumberFormat="1" applyFont="1" applyFill="1" applyBorder="1" applyAlignment="1">
      <alignment vertical="center" wrapText="1"/>
    </xf>
    <xf numFmtId="2" fontId="2" fillId="24" borderId="1" xfId="0" applyNumberFormat="1" applyFont="1" applyFill="1" applyBorder="1" applyAlignment="1">
      <alignment vertical="center" wrapText="1"/>
    </xf>
    <xf numFmtId="0" fontId="6" fillId="24" borderId="1" xfId="0" applyFont="1" applyFill="1" applyBorder="1"/>
    <xf numFmtId="49" fontId="2" fillId="24" borderId="1" xfId="2" applyNumberFormat="1" applyFont="1" applyFill="1" applyBorder="1" applyAlignment="1">
      <alignment horizontal="center" vertical="center"/>
    </xf>
    <xf numFmtId="49" fontId="2" fillId="24" borderId="8" xfId="2" applyNumberFormat="1" applyFont="1" applyFill="1" applyBorder="1" applyAlignment="1">
      <alignment horizontal="center" vertical="center"/>
    </xf>
    <xf numFmtId="0" fontId="2" fillId="24" borderId="7" xfId="2" applyFont="1" applyFill="1" applyBorder="1" applyAlignment="1">
      <alignment horizontal="left" vertical="center" wrapText="1"/>
    </xf>
    <xf numFmtId="0" fontId="0" fillId="24" borderId="8" xfId="0" applyFill="1" applyBorder="1"/>
    <xf numFmtId="0" fontId="1" fillId="24" borderId="7" xfId="0" applyFont="1" applyFill="1" applyBorder="1" applyAlignment="1">
      <alignment horizontal="center" vertical="center" wrapText="1"/>
    </xf>
    <xf numFmtId="0" fontId="0" fillId="24" borderId="7" xfId="0" applyNumberFormat="1" applyFill="1" applyBorder="1" applyAlignment="1">
      <alignment horizontal="left"/>
    </xf>
    <xf numFmtId="4" fontId="26" fillId="24" borderId="1" xfId="0" applyNumberFormat="1" applyFont="1" applyFill="1" applyBorder="1" applyAlignment="1">
      <alignment horizontal="center" vertical="center" wrapText="1"/>
    </xf>
    <xf numFmtId="4" fontId="25" fillId="24" borderId="1" xfId="0" applyNumberFormat="1" applyFont="1" applyFill="1" applyBorder="1" applyAlignment="1">
      <alignment horizontal="center" vertical="center" wrapText="1"/>
    </xf>
    <xf numFmtId="49" fontId="24" fillId="24" borderId="1" xfId="0" applyNumberFormat="1" applyFont="1" applyFill="1" applyBorder="1" applyAlignment="1">
      <alignment horizontal="center" vertical="center"/>
    </xf>
    <xf numFmtId="0" fontId="24" fillId="24" borderId="1" xfId="2" applyFont="1" applyFill="1" applyBorder="1" applyAlignment="1">
      <alignment horizontal="left" vertical="center" wrapText="1"/>
    </xf>
    <xf numFmtId="0" fontId="2" fillId="24" borderId="1" xfId="303" applyFont="1" applyFill="1" applyBorder="1" applyAlignment="1">
      <alignment horizontal="left" vertical="center" wrapText="1"/>
    </xf>
    <xf numFmtId="49" fontId="5" fillId="24" borderId="1" xfId="0" applyNumberFormat="1" applyFont="1" applyFill="1" applyBorder="1" applyAlignment="1">
      <alignment horizontal="center" vertical="center"/>
    </xf>
    <xf numFmtId="0" fontId="5" fillId="24" borderId="1" xfId="0" applyFont="1" applyFill="1" applyBorder="1" applyAlignment="1">
      <alignment vertical="center" wrapText="1"/>
    </xf>
    <xf numFmtId="0" fontId="3" fillId="24" borderId="1" xfId="0" applyFont="1" applyFill="1" applyBorder="1"/>
    <xf numFmtId="0" fontId="13" fillId="24" borderId="0" xfId="0" applyFont="1" applyFill="1"/>
    <xf numFmtId="0" fontId="0" fillId="24" borderId="1" xfId="0" applyFill="1" applyBorder="1"/>
    <xf numFmtId="0" fontId="0" fillId="24" borderId="1" xfId="0" applyNumberForma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50" fillId="24" borderId="1" xfId="0" applyNumberFormat="1" applyFont="1" applyFill="1" applyBorder="1" applyAlignment="1">
      <alignment horizontal="center" vertical="center"/>
    </xf>
    <xf numFmtId="165" fontId="50" fillId="24" borderId="1" xfId="0" applyNumberFormat="1" applyFont="1" applyFill="1" applyBorder="1" applyAlignment="1">
      <alignment vertical="center" wrapText="1"/>
    </xf>
    <xf numFmtId="2" fontId="50" fillId="24" borderId="1" xfId="0" applyNumberFormat="1" applyFont="1" applyFill="1" applyBorder="1" applyAlignment="1">
      <alignment vertical="center" wrapText="1"/>
    </xf>
    <xf numFmtId="4" fontId="51" fillId="24" borderId="1" xfId="0" applyNumberFormat="1" applyFont="1" applyFill="1" applyBorder="1" applyAlignment="1">
      <alignment horizontal="center" vertical="center" wrapText="1"/>
    </xf>
    <xf numFmtId="166" fontId="51" fillId="24" borderId="1" xfId="0" applyNumberFormat="1" applyFont="1" applyFill="1" applyBorder="1" applyAlignment="1">
      <alignment horizontal="center" vertical="center" wrapText="1"/>
    </xf>
    <xf numFmtId="4" fontId="52" fillId="24" borderId="1" xfId="0" applyNumberFormat="1" applyFont="1" applyFill="1" applyBorder="1" applyAlignment="1">
      <alignment horizontal="center" vertical="center" wrapText="1"/>
    </xf>
    <xf numFmtId="0" fontId="18" fillId="24" borderId="1" xfId="3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6" fillId="24" borderId="0" xfId="0" applyFont="1" applyFill="1"/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</cellXfs>
  <cellStyles count="317">
    <cellStyle name="20% - Accent1" xfId="243"/>
    <cellStyle name="20% - Accent2" xfId="237"/>
    <cellStyle name="20% - Accent3" xfId="249"/>
    <cellStyle name="20% - Accent4" xfId="275"/>
    <cellStyle name="20% - Accent5" xfId="263"/>
    <cellStyle name="20% - Accent6" xfId="271"/>
    <cellStyle name="20% – Акцентування1" xfId="11"/>
    <cellStyle name="20% – Акцентування1 2" xfId="67"/>
    <cellStyle name="20% – Акцентування1 3" xfId="88"/>
    <cellStyle name="20% – Акцентування1 4" xfId="131"/>
    <cellStyle name="20% – Акцентування1 5" xfId="143"/>
    <cellStyle name="20% – Акцентування1 6" xfId="152"/>
    <cellStyle name="20% – Акцентування1 7" xfId="160"/>
    <cellStyle name="20% – Акцентування1 8" xfId="162"/>
    <cellStyle name="20% – Акцентування1 9" xfId="190"/>
    <cellStyle name="20% – Акцентування2" xfId="12"/>
    <cellStyle name="20% – Акцентування2 2" xfId="70"/>
    <cellStyle name="20% – Акцентування2 3" xfId="90"/>
    <cellStyle name="20% – Акцентування2 4" xfId="129"/>
    <cellStyle name="20% – Акцентування2 5" xfId="141"/>
    <cellStyle name="20% – Акцентування2 6" xfId="151"/>
    <cellStyle name="20% – Акцентування2 7" xfId="159"/>
    <cellStyle name="20% – Акцентування2 8" xfId="163"/>
    <cellStyle name="20% – Акцентування2 9" xfId="189"/>
    <cellStyle name="20% – Акцентування3" xfId="13"/>
    <cellStyle name="20% – Акцентування3 2" xfId="69"/>
    <cellStyle name="20% – Акцентування3 3" xfId="92"/>
    <cellStyle name="20% – Акцентування3 4" xfId="128"/>
    <cellStyle name="20% – Акцентування3 5" xfId="140"/>
    <cellStyle name="20% – Акцентування3 6" xfId="150"/>
    <cellStyle name="20% – Акцентування3 7" xfId="158"/>
    <cellStyle name="20% – Акцентування3 8" xfId="164"/>
    <cellStyle name="20% – Акцентування3 9" xfId="188"/>
    <cellStyle name="20% – Акцентування4" xfId="14"/>
    <cellStyle name="20% – Акцентування4 2" xfId="53"/>
    <cellStyle name="20% – Акцентування4 3" xfId="93"/>
    <cellStyle name="20% – Акцентування4 4" xfId="127"/>
    <cellStyle name="20% – Акцентування4 5" xfId="139"/>
    <cellStyle name="20% – Акцентування4 6" xfId="149"/>
    <cellStyle name="20% – Акцентування4 7" xfId="157"/>
    <cellStyle name="20% – Акцентування4 8" xfId="165"/>
    <cellStyle name="20% – Акцентування4 9" xfId="187"/>
    <cellStyle name="20% – Акцентування5" xfId="15"/>
    <cellStyle name="20% – Акцентування5 2" xfId="63"/>
    <cellStyle name="20% – Акцентування5 3" xfId="95"/>
    <cellStyle name="20% – Акцентування5 4" xfId="124"/>
    <cellStyle name="20% – Акцентування5 5" xfId="136"/>
    <cellStyle name="20% – Акцентування5 6" xfId="147"/>
    <cellStyle name="20% – Акцентування5 7" xfId="155"/>
    <cellStyle name="20% – Акцентування5 8" xfId="166"/>
    <cellStyle name="20% – Акцентування5 9" xfId="185"/>
    <cellStyle name="20% – Акцентування6" xfId="16"/>
    <cellStyle name="20% – Акцентування6 2" xfId="64"/>
    <cellStyle name="20% – Акцентування6 3" xfId="97"/>
    <cellStyle name="20% – Акцентування6 4" xfId="122"/>
    <cellStyle name="20% – Акцентування6 5" xfId="135"/>
    <cellStyle name="20% – Акцентування6 6" xfId="146"/>
    <cellStyle name="20% – Акцентування6 7" xfId="154"/>
    <cellStyle name="20% – Акцентування6 8" xfId="167"/>
    <cellStyle name="20% – Акцентування6 9" xfId="184"/>
    <cellStyle name="40% - Accent1" xfId="279"/>
    <cellStyle name="40% - Accent2" xfId="255"/>
    <cellStyle name="40% - Accent3" xfId="241"/>
    <cellStyle name="40% - Accent4" xfId="262"/>
    <cellStyle name="40% - Accent5" xfId="282"/>
    <cellStyle name="40% - Accent6" xfId="251"/>
    <cellStyle name="40% – Акцентування1" xfId="17"/>
    <cellStyle name="40% – Акцентування1 2" xfId="65"/>
    <cellStyle name="40% – Акцентування1 3" xfId="99"/>
    <cellStyle name="40% – Акцентування1 4" xfId="120"/>
    <cellStyle name="40% – Акцентування1 5" xfId="133"/>
    <cellStyle name="40% – Акцентування1 6" xfId="145"/>
    <cellStyle name="40% – Акцентування1 7" xfId="153"/>
    <cellStyle name="40% – Акцентування1 8" xfId="168"/>
    <cellStyle name="40% – Акцентування1 9" xfId="183"/>
    <cellStyle name="40% – Акцентування2" xfId="18"/>
    <cellStyle name="40% – Акцентування2 2" xfId="54"/>
    <cellStyle name="40% – Акцентування2 3" xfId="100"/>
    <cellStyle name="40% – Акцентування2 4" xfId="119"/>
    <cellStyle name="40% – Акцентування2 5" xfId="89"/>
    <cellStyle name="40% – Акцентування2 6" xfId="130"/>
    <cellStyle name="40% – Акцентування2 7" xfId="142"/>
    <cellStyle name="40% – Акцентування2 8" xfId="169"/>
    <cellStyle name="40% – Акцентування2 9" xfId="182"/>
    <cellStyle name="40% – Акцентування3" xfId="19"/>
    <cellStyle name="40% – Акцентування3 2" xfId="62"/>
    <cellStyle name="40% – Акцентування3 3" xfId="102"/>
    <cellStyle name="40% – Акцентування3 4" xfId="117"/>
    <cellStyle name="40% – Акцентування3 5" xfId="94"/>
    <cellStyle name="40% – Акцентування3 6" xfId="125"/>
    <cellStyle name="40% – Акцентування3 7" xfId="137"/>
    <cellStyle name="40% – Акцентування3 8" xfId="170"/>
    <cellStyle name="40% – Акцентування3 9" xfId="181"/>
    <cellStyle name="40% – Акцентування4" xfId="20"/>
    <cellStyle name="40% – Акцентування4 2" xfId="71"/>
    <cellStyle name="40% – Акцентування4 3" xfId="104"/>
    <cellStyle name="40% – Акцентування4 4" xfId="115"/>
    <cellStyle name="40% – Акцентування4 5" xfId="98"/>
    <cellStyle name="40% – Акцентування4 6" xfId="121"/>
    <cellStyle name="40% – Акцентування4 7" xfId="134"/>
    <cellStyle name="40% – Акцентування4 8" xfId="172"/>
    <cellStyle name="40% – Акцентування4 9" xfId="180"/>
    <cellStyle name="40% – Акцентування5" xfId="21"/>
    <cellStyle name="40% – Акцентування5 2" xfId="66"/>
    <cellStyle name="40% – Акцентування5 3" xfId="106"/>
    <cellStyle name="40% – Акцентування5 4" xfId="114"/>
    <cellStyle name="40% – Акцентування5 5" xfId="101"/>
    <cellStyle name="40% – Акцентування5 6" xfId="118"/>
    <cellStyle name="40% – Акцентування5 7" xfId="91"/>
    <cellStyle name="40% – Акцентування5 8" xfId="173"/>
    <cellStyle name="40% – Акцентування5 9" xfId="179"/>
    <cellStyle name="40% – Акцентування6" xfId="22"/>
    <cellStyle name="40% – Акцентування6 2" xfId="61"/>
    <cellStyle name="40% – Акцентування6 3" xfId="108"/>
    <cellStyle name="40% – Акцентування6 4" xfId="111"/>
    <cellStyle name="40% – Акцентування6 5" xfId="107"/>
    <cellStyle name="40% – Акцентування6 6" xfId="112"/>
    <cellStyle name="40% – Акцентування6 7" xfId="105"/>
    <cellStyle name="40% – Акцентування6 8" xfId="174"/>
    <cellStyle name="40% – Акцентування6 9" xfId="177"/>
    <cellStyle name="60% - Accent1" xfId="284"/>
    <cellStyle name="60% - Accent2" xfId="297"/>
    <cellStyle name="60% - Accent3" xfId="278"/>
    <cellStyle name="60% - Accent4" xfId="298"/>
    <cellStyle name="60% - Accent5" xfId="254"/>
    <cellStyle name="60% - Accent6" xfId="259"/>
    <cellStyle name="60% – Акцентування1" xfId="23"/>
    <cellStyle name="60% – Акцентування2" xfId="24"/>
    <cellStyle name="60% – Акцентування3" xfId="25"/>
    <cellStyle name="60% – Акцентування4" xfId="26"/>
    <cellStyle name="60% – Акцентування5" xfId="27"/>
    <cellStyle name="60% – Акцентування6" xfId="28"/>
    <cellStyle name="Accent1" xfId="258"/>
    <cellStyle name="Accent2" xfId="295"/>
    <cellStyle name="Accent3" xfId="280"/>
    <cellStyle name="Accent4" xfId="276"/>
    <cellStyle name="Accent5" xfId="293"/>
    <cellStyle name="Accent6" xfId="242"/>
    <cellStyle name="Bad" xfId="267"/>
    <cellStyle name="Calculation" xfId="283"/>
    <cellStyle name="Check Cell" xfId="291"/>
    <cellStyle name="Explanatory Text" xfId="294"/>
    <cellStyle name="Good" xfId="290"/>
    <cellStyle name="Heading 1" xfId="239"/>
    <cellStyle name="Heading 2" xfId="252"/>
    <cellStyle name="Heading 3" xfId="270"/>
    <cellStyle name="Heading 4" xfId="272"/>
    <cellStyle name="Input" xfId="289"/>
    <cellStyle name="Linked Cell" xfId="269"/>
    <cellStyle name="Neutral" xfId="238"/>
    <cellStyle name="Normal_Доходи" xfId="5"/>
    <cellStyle name="Note" xfId="268"/>
    <cellStyle name="Output" xfId="257"/>
    <cellStyle name="Title" xfId="245"/>
    <cellStyle name="Total" xfId="246"/>
    <cellStyle name="Warning Text" xfId="247"/>
    <cellStyle name="Акцентування1" xfId="29"/>
    <cellStyle name="Акцентування2" xfId="30"/>
    <cellStyle name="Акцентування3" xfId="31"/>
    <cellStyle name="Акцентування4" xfId="32"/>
    <cellStyle name="Акцентування5" xfId="33"/>
    <cellStyle name="Акцентування6" xfId="34"/>
    <cellStyle name="Ввід" xfId="35"/>
    <cellStyle name="Добре" xfId="36"/>
    <cellStyle name="Звичайний 2" xfId="9"/>
    <cellStyle name="Зв'язана клітинка" xfId="37"/>
    <cellStyle name="Контрольна клітинка" xfId="38"/>
    <cellStyle name="Назва" xfId="39"/>
    <cellStyle name="Обчислення" xfId="40"/>
    <cellStyle name="Обычный" xfId="0" builtinId="0"/>
    <cellStyle name="Обычный 10" xfId="3"/>
    <cellStyle name="Обычный 11 2" xfId="288"/>
    <cellStyle name="Обычный 11 3" xfId="277"/>
    <cellStyle name="Обычный 11 4" xfId="301"/>
    <cellStyle name="Обычный 11 5" xfId="309"/>
    <cellStyle name="Обычный 11 6" xfId="315"/>
    <cellStyle name="Обычный 11 7" xfId="316"/>
    <cellStyle name="Обычный 15" xfId="240"/>
    <cellStyle name="Обычный 16" xfId="2"/>
    <cellStyle name="Обычный 17" xfId="264"/>
    <cellStyle name="Обычный 2" xfId="4"/>
    <cellStyle name="Обычный 2 10" xfId="110"/>
    <cellStyle name="Обычный 2 11" xfId="109"/>
    <cellStyle name="Обычный 2 12" xfId="87"/>
    <cellStyle name="Обычный 2 13" xfId="132"/>
    <cellStyle name="Обычный 2 14" xfId="144"/>
    <cellStyle name="Обычный 2 15" xfId="176"/>
    <cellStyle name="Обычный 2 16" xfId="175"/>
    <cellStyle name="Обычный 2 17" xfId="192"/>
    <cellStyle name="Обычный 2 18" xfId="208"/>
    <cellStyle name="Обычный 2 19" xfId="224"/>
    <cellStyle name="Обычный 2 2" xfId="6"/>
    <cellStyle name="Обычный 2 2 10" xfId="230"/>
    <cellStyle name="Обычный 2 2 11" xfId="232"/>
    <cellStyle name="Обычный 2 2 12" xfId="244"/>
    <cellStyle name="Обычный 2 2 13" xfId="248"/>
    <cellStyle name="Обычный 2 2 14" xfId="256"/>
    <cellStyle name="Обычный 2 2 15" xfId="287"/>
    <cellStyle name="Обычный 2 2 16" xfId="285"/>
    <cellStyle name="Обычный 2 2 17" xfId="281"/>
    <cellStyle name="Обычный 2 2 18" xfId="296"/>
    <cellStyle name="Обычный 2 2 19" xfId="273"/>
    <cellStyle name="Обычный 2 2 2" xfId="41"/>
    <cellStyle name="Обычный 2 2 2 10" xfId="266"/>
    <cellStyle name="Обычный 2 2 2 11" xfId="274"/>
    <cellStyle name="Обычный 2 2 2 12" xfId="299"/>
    <cellStyle name="Обычный 2 2 2 13" xfId="307"/>
    <cellStyle name="Обычный 2 2 2 14" xfId="305"/>
    <cellStyle name="Обычный 2 2 2 15" xfId="304"/>
    <cellStyle name="Обычный 2 2 2 16" xfId="311"/>
    <cellStyle name="Обычный 2 2 2 17" xfId="314"/>
    <cellStyle name="Обычный 2 2 2 18" xfId="313"/>
    <cellStyle name="Обычный 2 2 2 2" xfId="51"/>
    <cellStyle name="Обычный 2 2 2 3" xfId="231"/>
    <cellStyle name="Обычный 2 2 2 4" xfId="236"/>
    <cellStyle name="Обычный 2 2 2 5" xfId="234"/>
    <cellStyle name="Обычный 2 2 2 6" xfId="250"/>
    <cellStyle name="Обычный 2 2 2 7" xfId="286"/>
    <cellStyle name="Обычный 2 2 2 8" xfId="261"/>
    <cellStyle name="Обычный 2 2 2 9" xfId="265"/>
    <cellStyle name="Обычный 2 2 20" xfId="302"/>
    <cellStyle name="Обычный 2 2 21" xfId="300"/>
    <cellStyle name="Обычный 2 2 22" xfId="292"/>
    <cellStyle name="Обычный 2 2 23" xfId="310"/>
    <cellStyle name="Обычный 2 2 24" xfId="306"/>
    <cellStyle name="Обычный 2 2 3" xfId="68"/>
    <cellStyle name="Обычный 2 2 4" xfId="193"/>
    <cellStyle name="Обычный 2 2 5" xfId="209"/>
    <cellStyle name="Обычный 2 2 6" xfId="216"/>
    <cellStyle name="Обычный 2 2 7" xfId="217"/>
    <cellStyle name="Обычный 2 2 8" xfId="203"/>
    <cellStyle name="Обычный 2 2 9" xfId="229"/>
    <cellStyle name="Обычный 2 20" xfId="226"/>
    <cellStyle name="Обычный 2 21" xfId="202"/>
    <cellStyle name="Обычный 2 22" xfId="228"/>
    <cellStyle name="Обычный 2 23" xfId="233"/>
    <cellStyle name="Обычный 2 24" xfId="235"/>
    <cellStyle name="Обычный 2 3" xfId="55"/>
    <cellStyle name="Обычный 2 3 2" xfId="60"/>
    <cellStyle name="Обычный 2 3 3" xfId="194"/>
    <cellStyle name="Обычный 2 3 4" xfId="210"/>
    <cellStyle name="Обычный 2 3 5" xfId="222"/>
    <cellStyle name="Обычный 2 3 6" xfId="219"/>
    <cellStyle name="Обычный 2 3 7" xfId="204"/>
    <cellStyle name="Обычный 2 4" xfId="59"/>
    <cellStyle name="Обычный 2 5" xfId="58"/>
    <cellStyle name="Обычный 2 6" xfId="57"/>
    <cellStyle name="Обычный 2 7" xfId="56"/>
    <cellStyle name="Обычный 2 8" xfId="72"/>
    <cellStyle name="Обычный 2 9" xfId="73"/>
    <cellStyle name="Обычный 21" xfId="253"/>
    <cellStyle name="Обычный 22" xfId="308"/>
    <cellStyle name="Обычный 23" xfId="260"/>
    <cellStyle name="Обычный 24" xfId="303"/>
    <cellStyle name="Обычный 26" xfId="312"/>
    <cellStyle name="Обычный 3" xfId="1"/>
    <cellStyle name="Обычный 3 2" xfId="50"/>
    <cellStyle name="Обычный 3 2 2" xfId="74"/>
    <cellStyle name="Обычный 3 2 3" xfId="113"/>
    <cellStyle name="Обычный 3 2 4" xfId="103"/>
    <cellStyle name="Обычный 3 2 5" xfId="116"/>
    <cellStyle name="Обычный 3 2 6" xfId="96"/>
    <cellStyle name="Обычный 3 2 7" xfId="123"/>
    <cellStyle name="Обычный 3 2 8" xfId="178"/>
    <cellStyle name="Обычный 3 2 9" xfId="171"/>
    <cellStyle name="Обычный 4" xfId="10"/>
    <cellStyle name="Обычный 5" xfId="205"/>
    <cellStyle name="Обычный 5 2" xfId="75"/>
    <cellStyle name="Обычный 5 3" xfId="195"/>
    <cellStyle name="Обычный 5 4" xfId="212"/>
    <cellStyle name="Обычный 5 5" xfId="207"/>
    <cellStyle name="Обычный 5 6" xfId="211"/>
    <cellStyle name="Обычный 5 7" xfId="206"/>
    <cellStyle name="Обычный 8" xfId="76"/>
    <cellStyle name="Обычный 9" xfId="77"/>
    <cellStyle name="Підсумок" xfId="42"/>
    <cellStyle name="Поганий" xfId="43"/>
    <cellStyle name="Примітка" xfId="44"/>
    <cellStyle name="Результат" xfId="45"/>
    <cellStyle name="Середній" xfId="46"/>
    <cellStyle name="Стиль 1" xfId="7"/>
    <cellStyle name="Текст попередження" xfId="47"/>
    <cellStyle name="Текст пояснення" xfId="48"/>
    <cellStyle name="Финансовый 2" xfId="8"/>
    <cellStyle name="Финансовый 2 10" xfId="126"/>
    <cellStyle name="Финансовый 2 11" xfId="138"/>
    <cellStyle name="Финансовый 2 12" xfId="148"/>
    <cellStyle name="Финансовый 2 13" xfId="156"/>
    <cellStyle name="Финансовый 2 14" xfId="161"/>
    <cellStyle name="Финансовый 2 15" xfId="186"/>
    <cellStyle name="Финансовый 2 16" xfId="191"/>
    <cellStyle name="Финансовый 2 17" xfId="196"/>
    <cellStyle name="Финансовый 2 18" xfId="213"/>
    <cellStyle name="Финансовый 2 19" xfId="220"/>
    <cellStyle name="Финансовый 2 2" xfId="49"/>
    <cellStyle name="Финансовый 2 2 2" xfId="52"/>
    <cellStyle name="Финансовый 2 2 3" xfId="79"/>
    <cellStyle name="Финансовый 2 2 4" xfId="197"/>
    <cellStyle name="Финансовый 2 2 5" xfId="214"/>
    <cellStyle name="Финансовый 2 2 6" xfId="223"/>
    <cellStyle name="Финансовый 2 2 7" xfId="227"/>
    <cellStyle name="Финансовый 2 2 8" xfId="200"/>
    <cellStyle name="Финансовый 2 20" xfId="225"/>
    <cellStyle name="Финансовый 2 21" xfId="201"/>
    <cellStyle name="Финансовый 2 3" xfId="78"/>
    <cellStyle name="Финансовый 2 3 2" xfId="80"/>
    <cellStyle name="Финансовый 2 3 3" xfId="198"/>
    <cellStyle name="Финансовый 2 3 4" xfId="215"/>
    <cellStyle name="Финансовый 2 3 5" xfId="221"/>
    <cellStyle name="Финансовый 2 3 6" xfId="218"/>
    <cellStyle name="Финансовый 2 3 7" xfId="199"/>
    <cellStyle name="Финансовый 2 4" xfId="81"/>
    <cellStyle name="Финансовый 2 5" xfId="82"/>
    <cellStyle name="Финансовый 2 6" xfId="83"/>
    <cellStyle name="Финансовый 2 7" xfId="84"/>
    <cellStyle name="Финансовый 2 8" xfId="85"/>
    <cellStyle name="Финансовый 2 9" xfId="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09" Type="http://schemas.openxmlformats.org/officeDocument/2006/relationships/revisionLog" Target="revisionLog11.xml"/><Relationship Id="rId104" Type="http://schemas.openxmlformats.org/officeDocument/2006/relationships/revisionLog" Target="revisionLog12.xml"/><Relationship Id="rId112" Type="http://schemas.openxmlformats.org/officeDocument/2006/relationships/revisionLog" Target="revisionLog13.xml"/><Relationship Id="rId63" Type="http://schemas.openxmlformats.org/officeDocument/2006/relationships/revisionLog" Target="revisionLog121.xml"/><Relationship Id="rId68" Type="http://schemas.openxmlformats.org/officeDocument/2006/relationships/revisionLog" Target="revisionLog131.xml"/><Relationship Id="rId76" Type="http://schemas.openxmlformats.org/officeDocument/2006/relationships/revisionLog" Target="revisionLog141.xml"/><Relationship Id="rId84" Type="http://schemas.openxmlformats.org/officeDocument/2006/relationships/revisionLog" Target="revisionLog15.xml"/><Relationship Id="rId89" Type="http://schemas.openxmlformats.org/officeDocument/2006/relationships/revisionLog" Target="revisionLog16.xml"/><Relationship Id="rId97" Type="http://schemas.openxmlformats.org/officeDocument/2006/relationships/revisionLog" Target="revisionLog112.xml"/><Relationship Id="rId71" Type="http://schemas.openxmlformats.org/officeDocument/2006/relationships/revisionLog" Target="revisionLog1411.xml"/><Relationship Id="rId92" Type="http://schemas.openxmlformats.org/officeDocument/2006/relationships/revisionLog" Target="revisionLog17.xml"/><Relationship Id="rId111" Type="http://schemas.openxmlformats.org/officeDocument/2006/relationships/revisionLog" Target="revisionLog133.xml"/><Relationship Id="rId62" Type="http://schemas.openxmlformats.org/officeDocument/2006/relationships/revisionLog" Target="revisionLog13111.xml"/><Relationship Id="rId70" Type="http://schemas.openxmlformats.org/officeDocument/2006/relationships/revisionLog" Target="revisionLog14111.xml"/><Relationship Id="rId75" Type="http://schemas.openxmlformats.org/officeDocument/2006/relationships/revisionLog" Target="revisionLog151.xml"/><Relationship Id="rId83" Type="http://schemas.openxmlformats.org/officeDocument/2006/relationships/revisionLog" Target="revisionLog161.xml"/><Relationship Id="rId88" Type="http://schemas.openxmlformats.org/officeDocument/2006/relationships/revisionLog" Target="revisionLog171.xml"/><Relationship Id="rId91" Type="http://schemas.openxmlformats.org/officeDocument/2006/relationships/revisionLog" Target="revisionLog110.xml"/><Relationship Id="rId96" Type="http://schemas.openxmlformats.org/officeDocument/2006/relationships/revisionLog" Target="revisionLog1121.xml"/><Relationship Id="rId107" Type="http://schemas.openxmlformats.org/officeDocument/2006/relationships/revisionLog" Target="revisionLog132.xml"/><Relationship Id="rId58" Type="http://schemas.openxmlformats.org/officeDocument/2006/relationships/revisionLog" Target="revisionLog12111.xml"/><Relationship Id="rId110" Type="http://schemas.openxmlformats.org/officeDocument/2006/relationships/revisionLog" Target="revisionLog1331.xml"/><Relationship Id="rId66" Type="http://schemas.openxmlformats.org/officeDocument/2006/relationships/revisionLog" Target="revisionLog141111.xml"/><Relationship Id="rId74" Type="http://schemas.openxmlformats.org/officeDocument/2006/relationships/revisionLog" Target="revisionLog1511.xml"/><Relationship Id="rId79" Type="http://schemas.openxmlformats.org/officeDocument/2006/relationships/revisionLog" Target="revisionLog1611.xml"/><Relationship Id="rId87" Type="http://schemas.openxmlformats.org/officeDocument/2006/relationships/revisionLog" Target="revisionLog1711.xml"/><Relationship Id="rId102" Type="http://schemas.openxmlformats.org/officeDocument/2006/relationships/revisionLog" Target="revisionLog1221.xml"/><Relationship Id="rId115" Type="http://schemas.openxmlformats.org/officeDocument/2006/relationships/revisionLog" Target="revisionLog14.xml"/><Relationship Id="rId57" Type="http://schemas.openxmlformats.org/officeDocument/2006/relationships/revisionLog" Target="revisionLog1111.xml"/><Relationship Id="rId106" Type="http://schemas.openxmlformats.org/officeDocument/2006/relationships/revisionLog" Target="revisionLog1321.xml"/><Relationship Id="rId61" Type="http://schemas.openxmlformats.org/officeDocument/2006/relationships/revisionLog" Target="revisionLog131111.xml"/><Relationship Id="rId82" Type="http://schemas.openxmlformats.org/officeDocument/2006/relationships/revisionLog" Target="revisionLog17111.xml"/><Relationship Id="rId90" Type="http://schemas.openxmlformats.org/officeDocument/2006/relationships/revisionLog" Target="revisionLog1101.xml"/><Relationship Id="rId95" Type="http://schemas.openxmlformats.org/officeDocument/2006/relationships/revisionLog" Target="revisionLog113.xml"/><Relationship Id="rId114" Type="http://schemas.openxmlformats.org/officeDocument/2006/relationships/revisionLog" Target="revisionLog142.xml"/><Relationship Id="rId101" Type="http://schemas.openxmlformats.org/officeDocument/2006/relationships/revisionLog" Target="revisionLog13211.xml"/><Relationship Id="rId60" Type="http://schemas.openxmlformats.org/officeDocument/2006/relationships/revisionLog" Target="revisionLog1311111.xml"/><Relationship Id="rId65" Type="http://schemas.openxmlformats.org/officeDocument/2006/relationships/revisionLog" Target="revisionLog1411111.xml"/><Relationship Id="rId73" Type="http://schemas.openxmlformats.org/officeDocument/2006/relationships/revisionLog" Target="revisionLog15111.xml"/><Relationship Id="rId78" Type="http://schemas.openxmlformats.org/officeDocument/2006/relationships/revisionLog" Target="revisionLog16111.xml"/><Relationship Id="rId81" Type="http://schemas.openxmlformats.org/officeDocument/2006/relationships/revisionLog" Target="revisionLog171111.xml"/><Relationship Id="rId86" Type="http://schemas.openxmlformats.org/officeDocument/2006/relationships/revisionLog" Target="revisionLog11011.xml"/><Relationship Id="rId94" Type="http://schemas.openxmlformats.org/officeDocument/2006/relationships/revisionLog" Target="revisionLog115.xml"/><Relationship Id="rId99" Type="http://schemas.openxmlformats.org/officeDocument/2006/relationships/revisionLog" Target="revisionLog12211.xml"/><Relationship Id="rId56" Type="http://schemas.openxmlformats.org/officeDocument/2006/relationships/revisionLog" Target="revisionLog1112.xml"/><Relationship Id="rId64" Type="http://schemas.openxmlformats.org/officeDocument/2006/relationships/revisionLog" Target="revisionLog14111111.xml"/><Relationship Id="rId69" Type="http://schemas.openxmlformats.org/officeDocument/2006/relationships/revisionLog" Target="revisionLog151111.xml"/><Relationship Id="rId77" Type="http://schemas.openxmlformats.org/officeDocument/2006/relationships/revisionLog" Target="revisionLog161111.xml"/><Relationship Id="rId100" Type="http://schemas.openxmlformats.org/officeDocument/2006/relationships/revisionLog" Target="revisionLog132111.xml"/><Relationship Id="rId105" Type="http://schemas.openxmlformats.org/officeDocument/2006/relationships/revisionLog" Target="revisionLog1421.xml"/><Relationship Id="rId113" Type="http://schemas.openxmlformats.org/officeDocument/2006/relationships/revisionLog" Target="revisionLog18.xml"/><Relationship Id="rId98" Type="http://schemas.openxmlformats.org/officeDocument/2006/relationships/revisionLog" Target="revisionLog117.xml"/><Relationship Id="rId72" Type="http://schemas.openxmlformats.org/officeDocument/2006/relationships/revisionLog" Target="revisionLog116.xml"/><Relationship Id="rId80" Type="http://schemas.openxmlformats.org/officeDocument/2006/relationships/revisionLog" Target="revisionLog122111.xml"/><Relationship Id="rId85" Type="http://schemas.openxmlformats.org/officeDocument/2006/relationships/revisionLog" Target="revisionLog1321111.xml"/><Relationship Id="rId93" Type="http://schemas.openxmlformats.org/officeDocument/2006/relationships/revisionLog" Target="revisionLog14211.xml"/><Relationship Id="rId59" Type="http://schemas.openxmlformats.org/officeDocument/2006/relationships/revisionLog" Target="revisionLog1211.xml"/><Relationship Id="rId67" Type="http://schemas.openxmlformats.org/officeDocument/2006/relationships/revisionLog" Target="revisionLog1311.xml"/><Relationship Id="rId103" Type="http://schemas.openxmlformats.org/officeDocument/2006/relationships/revisionLog" Target="revisionLog122.xml"/><Relationship Id="rId108" Type="http://schemas.openxmlformats.org/officeDocument/2006/relationships/revisionLog" Target="revisionLog13311.xml"/><Relationship Id="rId116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1DD998FE-A55D-48C6-B9CD-84E4FEAE5965}" diskRevisions="1" revisionId="641" version="116">
  <header guid="{839B6060-8D46-4382-8535-536E5FFF82BC}" dateTime="2020-08-21T11:37:29" maxSheetId="2" userName="User" r:id="rId56" minRId="344" maxRId="346">
    <sheetIdMap count="1">
      <sheetId val="1"/>
    </sheetIdMap>
  </header>
  <header guid="{673B6A5F-9FED-4D26-863A-60CE49B650F4}" dateTime="2020-08-27T11:58:04" maxSheetId="2" userName="Свіцельська Ірина" r:id="rId57">
    <sheetIdMap count="1">
      <sheetId val="1"/>
    </sheetIdMap>
  </header>
  <header guid="{1A5E3834-4D9C-4D40-83FD-DECE66B977E1}" dateTime="2020-09-03T11:02:18" maxSheetId="2" userName="Пользователь" r:id="rId58" minRId="352">
    <sheetIdMap count="1">
      <sheetId val="1"/>
    </sheetIdMap>
  </header>
  <header guid="{B8A4CDC3-5008-4956-90D3-EFAC6821304F}" dateTime="2020-09-03T11:35:04" maxSheetId="2" userName="Пользователь Windows" r:id="rId59" minRId="356" maxRId="373">
    <sheetIdMap count="1">
      <sheetId val="1"/>
    </sheetIdMap>
  </header>
  <header guid="{39011894-50F8-4A61-BAA5-E2D79077FEC5}" dateTime="2020-09-03T14:31:30" maxSheetId="2" userName="ukr" r:id="rId60" minRId="377" maxRId="379">
    <sheetIdMap count="1">
      <sheetId val="1"/>
    </sheetIdMap>
  </header>
  <header guid="{F79EF765-0049-49F3-A5EC-9F30F15818BE}" dateTime="2020-09-03T17:25:32" maxSheetId="2" userName="ukr" r:id="rId61">
    <sheetIdMap count="1">
      <sheetId val="1"/>
    </sheetIdMap>
  </header>
  <header guid="{429F5BE8-4D06-453D-A815-37E10AF6BC82}" dateTime="2020-09-03T17:51:36" maxSheetId="2" userName="User" r:id="rId62" minRId="386" maxRId="387">
    <sheetIdMap count="1">
      <sheetId val="1"/>
    </sheetIdMap>
  </header>
  <header guid="{6C97912A-EEB6-4EAD-A71C-88064F2B7F18}" dateTime="2020-09-03T17:54:37" maxSheetId="2" userName="User" r:id="rId63">
    <sheetIdMap count="1">
      <sheetId val="1"/>
    </sheetIdMap>
  </header>
  <header guid="{3D6C6F2E-A467-470F-86CB-742C41231BE4}" dateTime="2020-09-04T09:34:28" maxSheetId="2" userName="ukr" r:id="rId64" minRId="392" maxRId="396">
    <sheetIdMap count="1">
      <sheetId val="1"/>
    </sheetIdMap>
  </header>
  <header guid="{B779D4B3-1EFA-4485-A26D-CDBFBFB2DF0C}" dateTime="2020-09-04T09:42:27" maxSheetId="2" userName="ukr" r:id="rId65" minRId="400" maxRId="402">
    <sheetIdMap count="1">
      <sheetId val="1"/>
    </sheetIdMap>
  </header>
  <header guid="{631A80F8-490D-425C-9C3C-447C3D29775F}" dateTime="2020-09-04T09:52:03" maxSheetId="2" userName="ukr" r:id="rId66">
    <sheetIdMap count="1">
      <sheetId val="1"/>
    </sheetIdMap>
  </header>
  <header guid="{6CBFB93A-B741-4A87-965B-48B2D8077391}" dateTime="2020-09-04T09:52:57" maxSheetId="2" userName="ukr" r:id="rId67" minRId="409" maxRId="410">
    <sheetIdMap count="1">
      <sheetId val="1"/>
    </sheetIdMap>
  </header>
  <header guid="{AA3E3C67-7B8E-45E4-B469-7093F9EE370A}" dateTime="2020-09-04T09:52:59" maxSheetId="2" userName="ukr" r:id="rId68">
    <sheetIdMap count="1">
      <sheetId val="1"/>
    </sheetIdMap>
  </header>
  <header guid="{E9956B6F-6AA4-4EC8-918A-9DA18ABE8050}" dateTime="2020-09-04T09:53:57" maxSheetId="2" userName="ukr" r:id="rId69">
    <sheetIdMap count="1">
      <sheetId val="1"/>
    </sheetIdMap>
  </header>
  <header guid="{547614FB-6CC6-419F-B436-29794DF7EBD7}" dateTime="2020-09-04T10:09:10" maxSheetId="2" userName="ukr" r:id="rId70">
    <sheetIdMap count="1">
      <sheetId val="1"/>
    </sheetIdMap>
  </header>
  <header guid="{FDFE098A-E219-4C3C-A5EE-552E45F9A119}" dateTime="2020-09-04T10:09:14" maxSheetId="2" userName="ukr" r:id="rId71">
    <sheetIdMap count="1">
      <sheetId val="1"/>
    </sheetIdMap>
  </header>
  <header guid="{C31E9D79-00FE-449B-9C7F-9637EFB47716}" dateTime="2020-09-04T14:21:50" maxSheetId="2" userName="Свіцельська Ірина" r:id="rId72" minRId="426" maxRId="427">
    <sheetIdMap count="1">
      <sheetId val="1"/>
    </sheetIdMap>
  </header>
  <header guid="{B0C0EA45-E331-4FE4-9BF5-950AA9BE91A4}" dateTime="2020-09-04T15:14:34" maxSheetId="2" userName="ukr" r:id="rId73" minRId="431" maxRId="432">
    <sheetIdMap count="1">
      <sheetId val="1"/>
    </sheetIdMap>
  </header>
  <header guid="{E1CDE10A-7658-457C-997A-E93F136CEA64}" dateTime="2020-09-04T15:15:10" maxSheetId="2" userName="ukr" r:id="rId74">
    <sheetIdMap count="1">
      <sheetId val="1"/>
    </sheetIdMap>
  </header>
  <header guid="{4BFF25D8-8FF2-4E00-8C6F-6C396DC81E6B}" dateTime="2020-09-04T15:16:08" maxSheetId="2" userName="ukr" r:id="rId75">
    <sheetIdMap count="1">
      <sheetId val="1"/>
    </sheetIdMap>
  </header>
  <header guid="{785E74D9-A736-4255-97D3-13F8159CEE99}" dateTime="2020-09-07T08:53:51" maxSheetId="2" userName="ukr" r:id="rId76">
    <sheetIdMap count="1">
      <sheetId val="1"/>
    </sheetIdMap>
  </header>
  <header guid="{28AB01C0-6912-431B-9108-42525FCA7ABB}" dateTime="2020-09-07T09:11:34" maxSheetId="2" userName="User" r:id="rId77" minRId="445">
    <sheetIdMap count="1">
      <sheetId val="1"/>
    </sheetIdMap>
  </header>
  <header guid="{7BD25739-F167-455B-A687-9633D0D98957}" dateTime="2020-09-07T10:56:13" maxSheetId="2" userName="Пользователь Windows" r:id="rId78" minRId="448" maxRId="471">
    <sheetIdMap count="1">
      <sheetId val="1"/>
    </sheetIdMap>
  </header>
  <header guid="{2EF62C38-F49E-493D-A75E-DC0DF7FDC563}" dateTime="2020-09-07T10:57:09" maxSheetId="2" userName="Пользователь Windows" r:id="rId79">
    <sheetIdMap count="1">
      <sheetId val="1"/>
    </sheetIdMap>
  </header>
  <header guid="{A2F887C9-8D40-465E-8A11-E5EC2A53D57E}" dateTime="2020-09-07T11:00:22" maxSheetId="2" userName="Пользователь Windows" r:id="rId80">
    <sheetIdMap count="1">
      <sheetId val="1"/>
    </sheetIdMap>
  </header>
  <header guid="{84E4D46C-B31D-4F5C-B63B-87291C1EAE89}" dateTime="2020-09-07T11:02:09" maxSheetId="2" userName="Пользователь Windows" r:id="rId81" minRId="481" maxRId="492">
    <sheetIdMap count="1">
      <sheetId val="1"/>
    </sheetIdMap>
  </header>
  <header guid="{1D453A43-7781-439A-8566-D013EF98C3FA}" dateTime="2020-09-07T11:07:52" maxSheetId="2" userName="Пользователь Windows" r:id="rId82">
    <sheetIdMap count="1">
      <sheetId val="1"/>
    </sheetIdMap>
  </header>
  <header guid="{D88D76AA-9E0D-4A89-A400-220A38145F96}" dateTime="2020-09-07T11:09:30" maxSheetId="2" userName="Пользователь Windows" r:id="rId83" minRId="499" maxRId="500">
    <sheetIdMap count="1">
      <sheetId val="1"/>
    </sheetIdMap>
  </header>
  <header guid="{3716C05B-C995-40D3-B37C-FC074ACEB4F7}" dateTime="2020-09-07T11:28:46" maxSheetId="2" userName="Пользователь Windows" r:id="rId84" minRId="504">
    <sheetIdMap count="1">
      <sheetId val="1"/>
    </sheetIdMap>
  </header>
  <header guid="{ECA9CACA-92D1-40E9-961B-C3219BED3E54}" dateTime="2020-09-07T11:38:20" maxSheetId="2" userName="Пользователь" r:id="rId85" minRId="505" maxRId="512">
    <sheetIdMap count="1">
      <sheetId val="1"/>
    </sheetIdMap>
  </header>
  <header guid="{ED583561-A99E-4272-A1CE-39AC4A618D7B}" dateTime="2020-09-07T12:03:55" maxSheetId="2" userName="Пользователь Windows" r:id="rId86" minRId="516" maxRId="518">
    <sheetIdMap count="1">
      <sheetId val="1"/>
    </sheetIdMap>
  </header>
  <header guid="{989FD711-B87D-438D-9993-7CC4223B0DB6}" dateTime="2020-09-07T15:04:35" maxSheetId="2" userName="Пользователь Windows" r:id="rId87" minRId="522">
    <sheetIdMap count="1">
      <sheetId val="1"/>
    </sheetIdMap>
  </header>
  <header guid="{9CAB795D-020A-4761-8D17-B516BE59535D}" dateTime="2020-09-07T15:40:27" maxSheetId="2" userName="Пользователь Windows" r:id="rId88">
    <sheetIdMap count="1">
      <sheetId val="1"/>
    </sheetIdMap>
  </header>
  <header guid="{834C75FE-CEE0-47E4-AA38-2BA678A2AE40}" dateTime="2020-09-07T15:43:40" maxSheetId="2" userName="Пользователь Windows" r:id="rId89">
    <sheetIdMap count="1">
      <sheetId val="1"/>
    </sheetIdMap>
  </header>
  <header guid="{A53B8EA7-6667-425C-8679-52EBDE5DA0F1}" dateTime="2020-09-07T16:11:31" maxSheetId="2" userName="Пользователь Windows" r:id="rId90">
    <sheetIdMap count="1">
      <sheetId val="1"/>
    </sheetIdMap>
  </header>
  <header guid="{845FD8D6-3133-4BEF-9B90-8D15D7EBC6BC}" dateTime="2020-09-07T16:17:51" maxSheetId="2" userName="Oleg" r:id="rId91">
    <sheetIdMap count="1">
      <sheetId val="1"/>
    </sheetIdMap>
  </header>
  <header guid="{85526AF1-94E9-41B9-A6CB-7EFD7C4542FA}" dateTime="2020-09-07T16:19:01" maxSheetId="2" userName="Oleg" r:id="rId92">
    <sheetIdMap count="1">
      <sheetId val="1"/>
    </sheetIdMap>
  </header>
  <header guid="{7403B4F6-C11A-4C8E-8B3A-7189F1072C88}" dateTime="2020-09-07T16:19:28" maxSheetId="2" userName="Oleg" r:id="rId93">
    <sheetIdMap count="1">
      <sheetId val="1"/>
    </sheetIdMap>
  </header>
  <header guid="{462ECCA2-D835-49F3-9009-50C4ED2188BB}" dateTime="2020-09-07T16:25:51" maxSheetId="2" userName="Пользователь Windows" r:id="rId94">
    <sheetIdMap count="1">
      <sheetId val="1"/>
    </sheetIdMap>
  </header>
  <header guid="{11639846-1E2F-4841-92C5-C7876C1354A3}" dateTime="2020-09-07T16:28:07" maxSheetId="2" userName="Пользователь Windows" r:id="rId95">
    <sheetIdMap count="1">
      <sheetId val="1"/>
    </sheetIdMap>
  </header>
  <header guid="{DD8E95B4-4DE6-40C7-8BA5-D9598E423E93}" dateTime="2020-09-07T17:44:44" maxSheetId="2" userName="Пользователь Windows" r:id="rId96" minRId="550">
    <sheetIdMap count="1">
      <sheetId val="1"/>
    </sheetIdMap>
  </header>
  <header guid="{3A239D54-0AAE-4392-B0A1-C0D9D15D2254}" dateTime="2020-09-07T17:45:31" maxSheetId="2" userName="Oleg" r:id="rId97">
    <sheetIdMap count="1">
      <sheetId val="1"/>
    </sheetIdMap>
  </header>
  <header guid="{2990D331-1CA9-4E0E-BAD9-56CF37F4C741}" dateTime="2020-09-07T17:52:23" maxSheetId="2" userName="Oleg" r:id="rId98">
    <sheetIdMap count="1">
      <sheetId val="1"/>
    </sheetIdMap>
  </header>
  <header guid="{1A88EF62-0047-449E-A4AA-D45B8F1D5BEC}" dateTime="2020-09-08T12:12:15" maxSheetId="2" userName="Свіцельська Ірина" r:id="rId99">
    <sheetIdMap count="1">
      <sheetId val="1"/>
    </sheetIdMap>
  </header>
  <header guid="{9297528B-D854-4FBB-9E56-D90612079034}" dateTime="2020-09-08T12:17:42" maxSheetId="2" userName="Oleg" r:id="rId100" minRId="563">
    <sheetIdMap count="1">
      <sheetId val="1"/>
    </sheetIdMap>
  </header>
  <header guid="{0AD5E125-5DB4-4391-A876-ED83A4930F14}" dateTime="2020-09-08T12:17:48" maxSheetId="2" userName="Oleg" r:id="rId101">
    <sheetIdMap count="1">
      <sheetId val="1"/>
    </sheetIdMap>
  </header>
  <header guid="{DAA5F662-F149-4E07-A2D6-5C890621F2E9}" dateTime="2020-09-08T12:18:15" maxSheetId="2" userName="Oleg" r:id="rId102">
    <sheetIdMap count="1">
      <sheetId val="1"/>
    </sheetIdMap>
  </header>
  <header guid="{D82B8088-E072-4278-89EE-2E9C3FB82CCB}" dateTime="2020-09-08T12:19:27" maxSheetId="2" userName="Oleg" r:id="rId103">
    <sheetIdMap count="1">
      <sheetId val="1"/>
    </sheetIdMap>
  </header>
  <header guid="{85A2628F-81AF-406E-BFD8-F3AD4A0E45C1}" dateTime="2020-09-08T12:20:08" maxSheetId="2" userName="Oleg" r:id="rId104">
    <sheetIdMap count="1">
      <sheetId val="1"/>
    </sheetIdMap>
  </header>
  <header guid="{C8BA400F-DE8C-4ED0-AF19-B3A64CE950D1}" dateTime="2020-09-08T12:20:54" maxSheetId="2" userName="Oleg" r:id="rId105">
    <sheetIdMap count="1">
      <sheetId val="1"/>
    </sheetIdMap>
  </header>
  <header guid="{3965FC2F-DDE1-40BB-B133-00B56E7620FA}" dateTime="2020-09-08T15:08:53" maxSheetId="2" userName="Пользователь Windows" r:id="rId106" minRId="582" maxRId="599">
    <sheetIdMap count="1">
      <sheetId val="1"/>
    </sheetIdMap>
  </header>
  <header guid="{350552C7-D123-4B5B-9231-E3F2F5B59DFF}" dateTime="2020-09-08T15:51:09" maxSheetId="2" userName="Пользователь Windows" r:id="rId107" minRId="603" maxRId="609">
    <sheetIdMap count="1">
      <sheetId val="1"/>
    </sheetIdMap>
  </header>
  <header guid="{DAEBB277-F265-48A6-A3BA-69D619C2491B}" dateTime="2020-09-08T16:02:11" maxSheetId="2" userName="Oleg" r:id="rId108">
    <sheetIdMap count="1">
      <sheetId val="1"/>
    </sheetIdMap>
  </header>
  <header guid="{3FE1FF67-FEC5-48F7-B0BC-0C6E02172C32}" dateTime="2020-09-08T16:52:48" maxSheetId="2" userName="Oleg" r:id="rId109">
    <sheetIdMap count="1">
      <sheetId val="1"/>
    </sheetIdMap>
  </header>
  <header guid="{9BA8E2F6-24FA-47E7-BA4D-50F367E1E82B}" dateTime="2020-09-09T10:24:20" maxSheetId="2" userName="Пользователь Windows" r:id="rId110">
    <sheetIdMap count="1">
      <sheetId val="1"/>
    </sheetIdMap>
  </header>
  <header guid="{97FEC0AC-9D6A-4317-B0E7-77CCFDA7DFBE}" dateTime="2020-09-09T15:05:03" maxSheetId="2" userName="Oleg" r:id="rId111">
    <sheetIdMap count="1">
      <sheetId val="1"/>
    </sheetIdMap>
  </header>
  <header guid="{EF8833DB-49F4-4B0C-99F9-19F22E51987B}" dateTime="2020-09-09T15:31:33" maxSheetId="2" userName="Свіцельська Ірина" r:id="rId112">
    <sheetIdMap count="1">
      <sheetId val="1"/>
    </sheetIdMap>
  </header>
  <header guid="{AA162361-91E5-4A05-A445-B950797ADE74}" dateTime="2020-09-09T15:35:23" maxSheetId="2" userName="Свіцельська Ірина" r:id="rId113">
    <sheetIdMap count="1">
      <sheetId val="1"/>
    </sheetIdMap>
  </header>
  <header guid="{EF013A6E-CE9B-4EA8-AE56-95EA72E5FAEB}" dateTime="2020-09-11T12:47:05" maxSheetId="2" userName="Свіцельська Ірина" r:id="rId114" minRId="631" maxRId="632">
    <sheetIdMap count="1">
      <sheetId val="1"/>
    </sheetIdMap>
  </header>
  <header guid="{9538D023-A5CE-4C7C-AEF8-07F5FA485D6F}" dateTime="2020-09-11T12:47:34" maxSheetId="2" userName="Свіцельська Ірина" r:id="rId115">
    <sheetIdMap count="1">
      <sheetId val="1"/>
    </sheetIdMap>
  </header>
  <header guid="{1DD998FE-A55D-48C6-B9CD-84E4FEAE5965}" dateTime="2020-09-11T12:47:44" maxSheetId="2" userName="Свіцельська Ірина" r:id="rId11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1F1F56A9-BA00-4973-95ED-0E6424B560A4}" action="delete"/>
  <rdn rId="0" localSheetId="1" customView="1" name="Z_1F1F56A9_BA00_4973_95ED_0E6424B560A4_.wvu.PrintArea" hidden="1" oldHidden="1">
    <formula>Лист3!$A$2:$M$255</formula>
    <oldFormula>Лист3!$A$2:$M$255</oldFormula>
  </rdn>
  <rdn rId="0" localSheetId="1" customView="1" name="Z_1F1F56A9_BA00_4973_95ED_0E6424B560A4_.wvu.PrintTitles" hidden="1" oldHidden="1">
    <formula>Лист3!$8:$11</formula>
    <oldFormula>Лист3!$8:$11</oldFormula>
  </rdn>
  <rdn rId="0" localSheetId="1" customView="1" name="Z_1F1F56A9_BA00_4973_95ED_0E6424B560A4_.wvu.Rows" hidden="1" oldHidden="1">
    <formula>Лист3!$253:$253</formula>
    <oldFormula>Лист3!$253:$253</oldFormula>
  </rdn>
  <rcv guid="{1F1F56A9-BA00-4973-95ED-0E6424B560A4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fmt sheetId="1" sqref="J44:J45">
    <dxf>
      <fill>
        <patternFill>
          <bgColor rgb="FFFFFF00"/>
        </patternFill>
      </fill>
    </dxf>
  </rfmt>
  <rfmt sheetId="1" sqref="J44">
    <dxf>
      <fill>
        <patternFill>
          <bgColor theme="0"/>
        </patternFill>
      </fill>
    </dxf>
  </rfmt>
  <rfmt sheetId="1" sqref="J45">
    <dxf>
      <fill>
        <patternFill>
          <bgColor theme="0"/>
        </patternFill>
      </fill>
    </dxf>
  </rfmt>
  <rcv guid="{2DF14B55-54F3-4E86-BD73-319E8B09905C}" action="delete"/>
  <rdn rId="0" localSheetId="1" customView="1" name="Z_2DF14B55_54F3_4E86_BD73_319E8B09905C_.wvu.PrintArea" hidden="1" oldHidden="1">
    <formula>Лист3!$A$2:$M$255</formula>
    <oldFormula>Лист3!$A$2:$M$255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Лист3!$253:$253</formula>
    <oldFormula>Лист3!$253:$253</oldFormula>
  </rdn>
  <rcv guid="{2DF14B55-54F3-4E86-BD73-319E8B09905C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fmt sheetId="1" sqref="A255">
    <dxf>
      <alignment vertical="center" readingOrder="0"/>
    </dxf>
  </rfmt>
  <rfmt sheetId="1" sqref="L255">
    <dxf>
      <alignment vertical="center" readingOrder="0"/>
    </dxf>
  </rfmt>
  <rdn rId="0" localSheetId="1" customView="1" name="Z_2DF14B55_54F3_4E86_BD73_319E8B09905C_.wvu.PrintArea" hidden="1" oldHidden="1">
    <formula>Лист3!$A$2:$M$256</formula>
  </rdn>
  <rdn rId="0" localSheetId="1" customView="1" name="Z_2DF14B55_54F3_4E86_BD73_319E8B09905C_.wvu.PrintTitles" hidden="1" oldHidden="1">
    <formula>Лист3!$8:$11</formula>
  </rdn>
  <rdn rId="0" localSheetId="1" customView="1" name="Z_2DF14B55_54F3_4E86_BD73_319E8B09905C_.wvu.Rows" hidden="1" oldHidden="1">
    <formula>Лист3!$254:$254</formula>
  </rdn>
  <rcv guid="{2DF14B55-54F3-4E86-BD73-319E8B09905C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fmt sheetId="1" sqref="N137">
    <dxf>
      <fill>
        <patternFill>
          <bgColor theme="0"/>
        </patternFill>
      </fill>
    </dxf>
  </rfmt>
  <rfmt sheetId="1" sqref="N143">
    <dxf>
      <fill>
        <patternFill>
          <bgColor theme="0"/>
        </patternFill>
      </fill>
    </dxf>
  </rfmt>
  <rcv guid="{F1F54A05-5B5E-4C6E-AAE8-48311ED03AC9}" action="delete"/>
  <rdn rId="0" localSheetId="1" customView="1" name="Z_F1F54A05_5B5E_4C6E_AAE8_48311ED03AC9_.wvu.PrintArea" hidden="1" oldHidden="1">
    <formula>Лист3!$A$2:$M$256</formula>
    <oldFormula>Лист3!$A$2:$M$256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Лист3!$254:$254</formula>
    <oldFormula>Лист3!$254:$254</oldFormula>
  </rdn>
  <rcv guid="{F1F54A05-5B5E-4C6E-AAE8-48311ED03AC9}" action="add"/>
</revisions>
</file>

<file path=xl/revisions/revisionLog11011.xml><?xml version="1.0" encoding="utf-8"?>
<revisions xmlns="http://schemas.openxmlformats.org/spreadsheetml/2006/main" xmlns:r="http://schemas.openxmlformats.org/officeDocument/2006/relationships">
  <rcc rId="516" sId="1">
    <oc r="E178" t="inlineStr">
      <is>
        <t>Капітальний ремонт покрівлі Житомирського дошкільного закладу № 45 по вул. Трипільська, 14-а в м.Житомирі</t>
      </is>
    </oc>
    <nc r="E178" t="inlineStr">
      <is>
        <t>Капітальний ремонт покрівлі Житомирського дошкільного  навчального закладу № 45 по вул. Трипільська, 14-а в м.Житомирі</t>
      </is>
    </nc>
  </rcc>
  <rfmt sheetId="1" sqref="I168:J168">
    <dxf>
      <fill>
        <patternFill>
          <bgColor rgb="FFFFFF00"/>
        </patternFill>
      </fill>
    </dxf>
  </rfmt>
  <rfmt sheetId="1" sqref="I168:J168">
    <dxf>
      <fill>
        <patternFill>
          <bgColor theme="0"/>
        </patternFill>
      </fill>
    </dxf>
  </rfmt>
  <rcc rId="517" sId="1">
    <oc r="E169" t="inlineStr">
      <is>
        <t>Капітальний ремонт території благоустрою загальноосвітньої школи I-III ступенів №14 за адресою: м.Житомир, вул.Кибальчича</t>
      </is>
    </oc>
    <nc r="E169" t="inlineStr">
      <is>
        <t>Капітальний ремонт території благоустрою загальноосвітньої школи I-III ступенів №14 за адресою: м.Житомир, вул.Кибальчича,7</t>
      </is>
    </nc>
  </rcc>
  <rfmt sheetId="1" sqref="E231" start="0" length="0">
    <dxf>
      <font>
        <sz val="12"/>
        <name val="Times New Roman"/>
        <scheme val="none"/>
      </font>
      <fill>
        <patternFill patternType="none">
          <bgColor indexed="65"/>
        </patternFill>
      </fill>
    </dxf>
  </rfmt>
  <rfmt sheetId="1" sqref="E231" start="0" length="0">
    <dxf>
      <font>
        <sz val="14"/>
        <name val="Times New Roman"/>
        <scheme val="none"/>
      </font>
      <fill>
        <patternFill patternType="solid">
          <bgColor theme="0"/>
        </patternFill>
      </fill>
    </dxf>
  </rfmt>
  <rcc rId="518" sId="1">
    <oc r="E231" t="inlineStr">
      <is>
        <t>Будівництво світлофорного об'єкту на перехресті вулиці Чуднівська 113 в м.Житомирі</t>
      </is>
    </oc>
    <nc r="E231" t="inlineStr">
      <is>
        <t>Будівництво світлофорного об'єкту на перехресті вулиці Чуднівська, 113 в м.Житомирі</t>
      </is>
    </nc>
  </rcc>
  <rcv guid="{F1F54A05-5B5E-4C6E-AAE8-48311ED03AC9}" action="delete"/>
  <rdn rId="0" localSheetId="1" customView="1" name="Z_F1F54A05_5B5E_4C6E_AAE8_48311ED03AC9_.wvu.PrintArea" hidden="1" oldHidden="1">
    <formula>Лист3!$A$2:$M$256</formula>
  </rdn>
  <rdn rId="0" localSheetId="1" customView="1" name="Z_F1F54A05_5B5E_4C6E_AAE8_48311ED03AC9_.wvu.PrintTitles" hidden="1" oldHidden="1">
    <formula>Лист3!$8:$11</formula>
  </rdn>
  <rdn rId="0" localSheetId="1" customView="1" name="Z_F1F54A05_5B5E_4C6E_AAE8_48311ED03AC9_.wvu.Rows" hidden="1" oldHidden="1">
    <formula>Лист3!$254:$254</formula>
  </rdn>
  <rcv guid="{F1F54A05-5B5E-4C6E-AAE8-48311ED03AC9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v guid="{1F1F56A9-BA00-4973-95ED-0E6424B560A4}" action="delete"/>
  <rdn rId="0" localSheetId="1" customView="1" name="Z_1F1F56A9_BA00_4973_95ED_0E6424B560A4_.wvu.PrintArea" hidden="1" oldHidden="1">
    <formula>Лист3!$A$2:$M$251</formula>
    <oldFormula>Лист3!$A$2:$M$251</oldFormula>
  </rdn>
  <rdn rId="0" localSheetId="1" customView="1" name="Z_1F1F56A9_BA00_4973_95ED_0E6424B560A4_.wvu.PrintTitles" hidden="1" oldHidden="1">
    <formula>Лист3!$8:$11</formula>
    <oldFormula>Лист3!$8:$11</oldFormula>
  </rdn>
  <rdn rId="0" localSheetId="1" customView="1" name="Z_1F1F56A9_BA00_4973_95ED_0E6424B560A4_.wvu.Rows" hidden="1" oldHidden="1">
    <formula>Лист3!$249:$249</formula>
    <oldFormula>Лист3!$249:$249</oldFormula>
  </rdn>
  <rcv guid="{1F1F56A9-BA00-4973-95ED-0E6424B560A4}" action="add"/>
</revisions>
</file>

<file path=xl/revisions/revisionLog1112.xml><?xml version="1.0" encoding="utf-8"?>
<revisions xmlns="http://schemas.openxmlformats.org/spreadsheetml/2006/main" xmlns:r="http://schemas.openxmlformats.org/officeDocument/2006/relationships">
  <rcc rId="344" sId="1">
    <oc r="E17" t="inlineStr">
      <is>
        <t>Капітальний ремонт засобів організації дорожнього руху за адресою: вул.Шевченка,   105-б із примиканням (в'їзду) до житлової зони/будинку вул.Шевченка, 105 в м.Житомир</t>
      </is>
    </oc>
    <nc r="E17" t="inlineStr">
      <is>
        <t>Капітальний ремонт засобів організації дорожнього руху за адресою: вул.Шевченка,   105-б із примиканням (в'їзду) до житлової зони/будинку вул.Шевченка, 105 в м.Житомир (ЖЕЛ №24)</t>
      </is>
    </nc>
  </rcc>
  <rcc rId="345" sId="1">
    <oc r="E18" t="inlineStr">
      <is>
        <t>Капітальний ремонт засобів організації дорожнього руху з облаштуванням пішохідного переходу з острівцем безпеки за адресою: вул.Майдан Згоди, 5 в м.Житомир</t>
      </is>
    </oc>
    <nc r="E18" t="inlineStr">
      <is>
        <t>Капітальний ремонт засобів організації дорожнього руху з облаштуванням пішохідного переходу з острівцем безпеки за адресою: вул.Майдан Згоди, 5 в м.Житомир (ЗОШ №8)</t>
      </is>
    </nc>
  </rcc>
  <rcc rId="346" sId="1">
    <oc r="E19" t="inlineStr">
      <is>
        <t>Капітальний ремонт засобів організації дорожнього руху з облаштуванням пішохідного переходу за адресою: вул.Домбровського, 21 в м.Житомир</t>
      </is>
    </oc>
    <nc r="E19" t="inlineStr">
      <is>
        <t>Капітальний ремонт засобів організації дорожнього руху з облаштуванням пішохідного переходу за адресою: вул.Домбровського, 21 в м.Житомир (ЗОШ №36)</t>
      </is>
    </nc>
  </rcc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Лист3!$249:$249</formula>
    <oldFormula>Лист3!$249:$249</oldFormula>
  </rdn>
  <rcv guid="{CD175147-1AE1-4489-835A-3B5FE744F708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Лист3!$A$2:$M$256</formula>
    <oldFormula>Лист3!$A$2:$M$256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Лист3!$254:$254</formula>
    <oldFormula>Лист3!$254:$254</oldFormula>
  </rdn>
  <rcv guid="{2DF14B55-54F3-4E86-BD73-319E8B09905C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c rId="550" sId="1">
    <oc r="E250" t="inlineStr">
      <is>
        <t xml:space="preserve"> Управлінню Служби безпеки України в Житомирській області  для закупівлі автомобільної техніки, спеціальних технічних засобів</t>
      </is>
    </oc>
    <nc r="E250" t="inlineStr">
      <is>
        <t xml:space="preserve"> Управлінню Служби безпеки України в Житомирській області на придбання автомобільної техніки, спеціальних технічних засобів</t>
      </is>
    </nc>
  </rcc>
  <rcv guid="{F1F54A05-5B5E-4C6E-AAE8-48311ED03AC9}" action="delete"/>
  <rdn rId="0" localSheetId="1" customView="1" name="Z_F1F54A05_5B5E_4C6E_AAE8_48311ED03AC9_.wvu.PrintArea" hidden="1" oldHidden="1">
    <formula>Лист3!$A$2:$M$256</formula>
    <oldFormula>Лист3!$A$2:$M$256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Лист3!$254:$254</formula>
    <oldFormula>Лист3!$254:$254</oldFormula>
  </rdn>
  <rcv guid="{F1F54A05-5B5E-4C6E-AAE8-48311ED03AC9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v guid="{F1F54A05-5B5E-4C6E-AAE8-48311ED03AC9}" action="delete"/>
  <rdn rId="0" localSheetId="1" customView="1" name="Z_F1F54A05_5B5E_4C6E_AAE8_48311ED03AC9_.wvu.PrintArea" hidden="1" oldHidden="1">
    <formula>Лист3!$A$2:$M$256</formula>
    <oldFormula>Лист3!$A$2:$M$256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Лист3!$254:$254</formula>
    <oldFormula>Лист3!$254:$254</oldFormula>
  </rdn>
  <rcv guid="{F1F54A05-5B5E-4C6E-AAE8-48311ED03AC9}" action="add"/>
</revisions>
</file>

<file path=xl/revisions/revisionLog115.xml><?xml version="1.0" encoding="utf-8"?>
<revisions xmlns="http://schemas.openxmlformats.org/spreadsheetml/2006/main" xmlns:r="http://schemas.openxmlformats.org/officeDocument/2006/relationships">
  <rcv guid="{F1F54A05-5B5E-4C6E-AAE8-48311ED03AC9}" action="delete"/>
  <rdn rId="0" localSheetId="1" customView="1" name="Z_F1F54A05_5B5E_4C6E_AAE8_48311ED03AC9_.wvu.PrintArea" hidden="1" oldHidden="1">
    <formula>Лист3!$A$2:$M$256</formula>
    <oldFormula>Лист3!$A$2:$M$256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Лист3!$254:$254</formula>
    <oldFormula>Лист3!$254:$254</oldFormula>
  </rdn>
  <rcv guid="{F1F54A05-5B5E-4C6E-AAE8-48311ED03AC9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cc rId="426" sId="1">
    <oc r="A252" t="inlineStr">
      <is>
        <t>Директор  департаменту бюджету та фінансів Житомирської міської ради</t>
      </is>
    </oc>
    <nc r="A252" t="inlineStr">
      <is>
        <t>Заступник директора  департаменту бюджету та фінансів Житомирської міської ради</t>
      </is>
    </nc>
  </rcc>
  <rcc rId="427" sId="1">
    <oc r="L252" t="inlineStr">
      <is>
        <t>Д.А.Прохорчук</t>
      </is>
    </oc>
    <nc r="L252" t="inlineStr">
      <is>
        <t>Т.А.Грищук</t>
      </is>
    </nc>
  </rcc>
  <rcv guid="{1F1F56A9-BA00-4973-95ED-0E6424B560A4}" action="delete"/>
  <rdn rId="0" localSheetId="1" customView="1" name="Z_1F1F56A9_BA00_4973_95ED_0E6424B560A4_.wvu.PrintArea" hidden="1" oldHidden="1">
    <formula>Лист3!$A$2:$M$252</formula>
    <oldFormula>Лист3!$A$2:$M$252</oldFormula>
  </rdn>
  <rdn rId="0" localSheetId="1" customView="1" name="Z_1F1F56A9_BA00_4973_95ED_0E6424B560A4_.wvu.PrintTitles" hidden="1" oldHidden="1">
    <formula>Лист3!$8:$11</formula>
    <oldFormula>Лист3!$8:$11</oldFormula>
  </rdn>
  <rdn rId="0" localSheetId="1" customView="1" name="Z_1F1F56A9_BA00_4973_95ED_0E6424B560A4_.wvu.Rows" hidden="1" oldHidden="1">
    <formula>Лист3!$250:$250</formula>
    <oldFormula>Лист3!$250:$250</oldFormula>
  </rdn>
  <rcv guid="{1F1F56A9-BA00-4973-95ED-0E6424B560A4}" action="add"/>
</revisions>
</file>

<file path=xl/revisions/revisionLog117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Лист3!$A$2:$M$256</formula>
    <oldFormula>Лист3!$A$2:$M$256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Лист3!$254:$254</formula>
    <oldFormula>Лист3!$254:$254</oldFormula>
  </rdn>
  <rcv guid="{2DF14B55-54F3-4E86-BD73-319E8B09905C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Лист3!$A$2:$M$255</formula>
    <oldFormula>Лист3!$A$2:$M$255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Лист3!$253:$253</formula>
    <oldFormula>Лист3!$253:$253</oldFormula>
  </rdn>
  <rcv guid="{2DF14B55-54F3-4E86-BD73-319E8B09905C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Лист3!$249:$249</formula>
    <oldFormula>Лист3!$249:$249</oldFormula>
  </rdn>
  <rcv guid="{CD175147-1AE1-4489-835A-3B5FE744F708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rc rId="356" sId="1" ref="A33:XFD33" action="insertRow">
    <undo index="0" exp="area" ref3D="1" dr="$A$249:$XFD$249" dn="Z_F1F54A05_5B5E_4C6E_AAE8_48311ED03AC9_.wvu.Rows" sId="1"/>
    <undo index="0" exp="area" ref3D="1" dr="$A$249:$XFD$249" dn="Z_E4AFF5C9_3DFC_4607_9EDE_F8BFA129163D_.wvu.Rows" sId="1"/>
    <undo index="0" exp="area" ref3D="1" dr="$A$249:$XFD$249" dn="Z_CD175147_1AE1_4489_835A_3B5FE744F708_.wvu.Rows" sId="1"/>
    <undo index="0" exp="area" ref3D="1" dr="$A$249:$XFD$249" dn="Z_907AAE17_B701_4AD1_92CD_A0B4B5571C7A_.wvu.Rows" sId="1"/>
    <undo index="0" exp="area" ref3D="1" dr="$A$249:$XFD$249" dn="Z_6191942C_4D3B_47B9_986D_EB2524784E3A_.wvu.Rows" sId="1"/>
    <undo index="0" exp="area" ref3D="1" dr="$A$249:$XFD$249" dn="Z_571B61A6_1904_4FC2_A9E0_DBF436E3A184_.wvu.Rows" sId="1"/>
    <undo index="0" exp="area" ref3D="1" dr="$A$249:$XFD$249" dn="Z_21DB0D47_AEF4_4AA4_A186_DE966A02E2DE_.wvu.Rows" sId="1"/>
    <undo index="0" exp="area" ref3D="1" dr="$A$249:$XFD$249" dn="Z_1F1F56A9_BA00_4973_95ED_0E6424B560A4_.wvu.Rows" sId="1"/>
  </rrc>
  <rcc rId="357" sId="1" quotePrefix="1">
    <nc r="A33" t="inlineStr">
      <is>
        <t>0611010</t>
      </is>
    </nc>
  </rcc>
  <rcc rId="358" sId="1">
    <nc r="B33" t="inlineStr">
      <is>
        <t>1010</t>
      </is>
    </nc>
  </rcc>
  <rcc rId="359" sId="1">
    <nc r="C33" t="inlineStr">
      <is>
        <t>0910</t>
      </is>
    </nc>
  </rcc>
  <rcc rId="360" sId="1">
    <nc r="D33" t="inlineStr">
      <is>
        <t>Надання дошкільної освіти</t>
      </is>
    </nc>
  </rcc>
  <rcc rId="361" sId="1">
    <nc r="I33">
      <f>SUM(J33:L33)</f>
    </nc>
  </rcc>
  <rcc rId="362" sId="1">
    <nc r="E33" t="inlineStr">
      <is>
        <t>Придбання дитячого комплексу "Вагончик" для ДНЗ № 35 ( забезпечення потреб виборчого округу за пропозиціями депутатів міської ради)</t>
      </is>
    </nc>
  </rcc>
  <rcc rId="363" sId="1" numFmtId="4">
    <nc r="J33">
      <v>33912</v>
    </nc>
  </rcc>
  <rrc rId="364" sId="1" ref="A44:XFD44" action="deleteRow">
    <undo index="0" exp="area" ref3D="1" dr="$A$250:$XFD$250" dn="Z_F1F54A05_5B5E_4C6E_AAE8_48311ED03AC9_.wvu.Rows" sId="1"/>
    <undo index="0" exp="area" ref3D="1" dr="$A$250:$XFD$250" dn="Z_E4AFF5C9_3DFC_4607_9EDE_F8BFA129163D_.wvu.Rows" sId="1"/>
    <undo index="0" exp="area" ref3D="1" dr="$A$250:$XFD$250" dn="Z_CD175147_1AE1_4489_835A_3B5FE744F708_.wvu.Rows" sId="1"/>
    <undo index="0" exp="area" ref3D="1" dr="$A$250:$XFD$250" dn="Z_907AAE17_B701_4AD1_92CD_A0B4B5571C7A_.wvu.Rows" sId="1"/>
    <undo index="0" exp="area" ref3D="1" dr="$A$250:$XFD$250" dn="Z_6191942C_4D3B_47B9_986D_EB2524784E3A_.wvu.Rows" sId="1"/>
    <undo index="0" exp="area" ref3D="1" dr="$A$250:$XFD$250" dn="Z_571B61A6_1904_4FC2_A9E0_DBF436E3A184_.wvu.Rows" sId="1"/>
    <undo index="0" exp="area" ref3D="1" dr="$A$250:$XFD$250" dn="Z_21DB0D47_AEF4_4AA4_A186_DE966A02E2DE_.wvu.Rows" sId="1"/>
    <undo index="0" exp="area" ref3D="1" dr="$A$250:$XFD$250" dn="Z_1F1F56A9_BA00_4973_95ED_0E6424B560A4_.wvu.Rows" sId="1"/>
    <rfmt sheetId="1" xfDxf="1" sqref="A44:XFD44" start="0" length="0">
      <dxf>
        <font>
          <b/>
          <i/>
          <sz val="14"/>
        </font>
        <fill>
          <patternFill patternType="solid">
            <bgColor theme="0"/>
          </patternFill>
        </fill>
      </dxf>
    </rfmt>
    <rcc rId="0" sId="1" dxf="1">
      <nc r="A44" t="inlineStr">
        <is>
          <t>0611010</t>
        </is>
      </nc>
      <ndxf>
        <font>
          <b val="0"/>
          <i val="0"/>
          <sz val="14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1010</t>
        </is>
      </nc>
      <ndxf>
        <font>
          <b val="0"/>
          <i val="0"/>
          <sz val="14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" t="inlineStr">
        <is>
          <t>0910</t>
        </is>
      </nc>
      <ndxf>
        <font>
          <b val="0"/>
          <i val="0"/>
          <sz val="14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" t="inlineStr">
        <is>
          <t>Надання дошкільної освіти</t>
        </is>
      </nc>
      <ndxf>
        <font>
          <b val="0"/>
          <i val="0"/>
          <sz val="14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Придбання лічильників води ДНЗ №46,                                  ЦРД №68</t>
        </is>
      </nc>
      <ndxf>
        <font>
          <b val="0"/>
          <i val="0"/>
          <sz val="14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" start="0" length="0">
      <dxf>
        <font>
          <sz val="14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" start="0" length="0">
      <dxf>
        <font>
          <sz val="14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" start="0" length="0">
      <dxf>
        <font>
          <sz val="14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44">
        <f>SUM(J44:L44)</f>
      </nc>
      <ndxf>
        <font>
          <b val="0"/>
          <i val="0"/>
          <sz val="16"/>
          <name val="Times New Roman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J44">
        <v>33820</v>
      </nc>
      <ndxf>
        <font>
          <b val="0"/>
          <i val="0"/>
          <sz val="16"/>
          <name val="Times New Roman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4" start="0" length="0">
      <dxf>
        <font>
          <i val="0"/>
          <sz val="16"/>
          <name val="Times New Roman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44" start="0" length="0">
      <dxf>
        <font>
          <b val="0"/>
          <i val="0"/>
          <sz val="16"/>
          <name val="Times New Roman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44" start="0" length="0">
      <dxf>
        <font>
          <sz val="14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5" sId="1">
    <oc r="A71" t="inlineStr">
      <is>
        <t>0719770</t>
      </is>
    </oc>
    <nc r="A71" t="inlineStr">
      <is>
        <t>0719750</t>
      </is>
    </nc>
  </rcc>
  <rcc rId="366" sId="1">
    <oc r="B71" t="inlineStr">
      <is>
        <t>9770</t>
      </is>
    </oc>
    <nc r="B71" t="inlineStr">
      <is>
        <t>9750</t>
      </is>
    </nc>
  </rcc>
  <rcc rId="367" sId="1">
    <oc r="D71" t="inlineStr">
      <is>
        <t>Інші субвенції з місцевого бюджету</t>
      </is>
    </oc>
    <nc r="D71" t="inlineStr">
      <is>
        <t>Субвенція з місцевого бюджету на співфінансування інвестиційних проектів</t>
      </is>
    </nc>
  </rcc>
  <rcc rId="368" sId="1">
    <oc r="A72" t="inlineStr">
      <is>
        <t>0719770</t>
      </is>
    </oc>
    <nc r="A72" t="inlineStr">
      <is>
        <t>0717670</t>
      </is>
    </nc>
  </rcc>
  <rcc rId="369" sId="1">
    <oc r="B72" t="inlineStr">
      <is>
        <t>9770</t>
      </is>
    </oc>
    <nc r="B72" t="inlineStr">
      <is>
        <t>7670</t>
      </is>
    </nc>
  </rcc>
  <rcc rId="370" sId="1">
    <oc r="D72" t="inlineStr">
      <is>
        <t>Інші субвенції з місцевого бюджету</t>
      </is>
    </oc>
    <nc r="D72" t="inlineStr">
      <is>
        <t>Внески до статутного капіталу</t>
      </is>
    </nc>
  </rcc>
  <rcc rId="371" sId="1">
    <oc r="E72" t="inlineStr">
      <is>
        <t>Придбання ангіографічного обладнання на умовах співфінансування (субвенція обласному бюджету)</t>
      </is>
    </oc>
    <nc r="E72" t="inlineStr">
      <is>
        <t xml:space="preserve">Придбання ангіографічного обладнання для КП "Лікарня№2"ім.Павлусенка </t>
      </is>
    </nc>
  </rcc>
  <rcc rId="372" sId="1" numFmtId="4">
    <oc r="M71">
      <v>100</v>
    </oc>
    <nc r="M71"/>
  </rcc>
  <rfmt sheetId="1" s="1" sqref="C71" start="0" length="0">
    <dxf>
      <font>
        <sz val="18"/>
        <color auto="1"/>
        <name val="Times New Roman"/>
        <scheme val="none"/>
      </font>
      <fill>
        <patternFill patternType="none">
          <bgColor indexed="65"/>
        </patternFill>
      </fill>
    </dxf>
  </rfmt>
  <rfmt sheetId="1" s="1" sqref="C71" start="0" length="0">
    <dxf>
      <font>
        <sz val="14"/>
        <color auto="1"/>
        <name val="Times New Roman"/>
        <scheme val="none"/>
      </font>
      <fill>
        <patternFill patternType="solid">
          <bgColor theme="0"/>
        </patternFill>
      </fill>
    </dxf>
  </rfmt>
  <rfmt sheetId="1" s="1" sqref="C72" start="0" length="0">
    <dxf>
      <font>
        <sz val="18"/>
        <color auto="1"/>
        <name val="Times New Roman"/>
        <scheme val="none"/>
      </font>
      <fill>
        <patternFill patternType="none">
          <bgColor indexed="65"/>
        </patternFill>
      </fill>
    </dxf>
  </rfmt>
  <rcc rId="373" sId="1" odxf="1" s="1" dxf="1">
    <oc r="C72" t="inlineStr">
      <is>
        <t>0180</t>
      </is>
    </oc>
    <nc r="C72" t="inlineStr">
      <is>
        <t>0490</t>
      </is>
    </nc>
    <ndxf>
      <font>
        <sz val="14"/>
        <color auto="1"/>
        <name val="Times New Roman"/>
        <scheme val="none"/>
      </font>
      <fill>
        <patternFill patternType="solid">
          <bgColor theme="0"/>
        </patternFill>
      </fill>
    </ndxf>
  </rcc>
  <rcv guid="{F1F54A05-5B5E-4C6E-AAE8-48311ED03AC9}" action="delete"/>
  <rdn rId="0" localSheetId="1" customView="1" name="Z_F1F54A05_5B5E_4C6E_AAE8_48311ED03AC9_.wvu.PrintArea" hidden="1" oldHidden="1">
    <formula>Лист3!$A$2:$M$251</formula>
    <oldFormula>Лист3!$A$2:$M$251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Лист3!$249:$249</formula>
    <oldFormula>Лист3!$249:$249</oldFormula>
  </rdn>
  <rcv guid="{F1F54A05-5B5E-4C6E-AAE8-48311ED03AC9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c rId="352" sId="1">
    <oc r="E77" t="inlineStr">
      <is>
        <t>Придбання спеціальних автоболів для перевезення громадян з обмеженими можливостями, Департамент соціальної політики Житомирської міської ради, 10014, м. Житомир, майдан С.П.Корольова, 4/2 - 2од.</t>
      </is>
    </oc>
    <nc r="E77" t="inlineStr">
      <is>
        <t>Придбання спеціальних автомобілів для перевезення громадян з обмеженими фізичними можливостями, Департамент соціальної політики Житомирської міської ради, 10014, м. Житомир, майдан С.П.Корольова, 4/2 - 2од.</t>
      </is>
    </nc>
  </rcc>
  <rcv guid="{E4AFF5C9-3DFC-4607-9EDE-F8BFA129163D}" action="delete"/>
  <rdn rId="0" localSheetId="1" customView="1" name="Z_E4AFF5C9_3DFC_4607_9EDE_F8BFA129163D_.wvu.PrintArea" hidden="1" oldHidden="1">
    <formula>Лист3!$A$2:$M$251</formula>
    <oldFormula>Лист3!$A$2:$M$251</oldFormula>
  </rdn>
  <rdn rId="0" localSheetId="1" customView="1" name="Z_E4AFF5C9_3DFC_4607_9EDE_F8BFA129163D_.wvu.PrintTitles" hidden="1" oldHidden="1">
    <formula>Лист3!$8:$11</formula>
    <oldFormula>Лист3!$8:$11</oldFormula>
  </rdn>
  <rdn rId="0" localSheetId="1" customView="1" name="Z_E4AFF5C9_3DFC_4607_9EDE_F8BFA129163D_.wvu.Rows" hidden="1" oldHidden="1">
    <formula>Лист3!$249:$249</formula>
    <oldFormula>Лист3!$249:$249</oldFormula>
  </rdn>
  <rcv guid="{E4AFF5C9-3DFC-4607-9EDE-F8BFA129163D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Лист3!$A$2:$M$255</formula>
    <oldFormula>Лист3!$A$2:$M$255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Лист3!$253:$253</formula>
    <oldFormula>Лист3!$253:$253</oldFormula>
  </rdn>
  <rcv guid="{2DF14B55-54F3-4E86-BD73-319E8B09905C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Лист3!$A$2:$M$255</formula>
    <oldFormula>Лист3!$A$2:$M$255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Лист3!$253:$253</formula>
    <oldFormula>Лист3!$253:$253</oldFormula>
  </rdn>
  <rcv guid="{2DF14B55-54F3-4E86-BD73-319E8B09905C}" action="add"/>
</revisions>
</file>

<file path=xl/revisions/revisionLog12211.xml><?xml version="1.0" encoding="utf-8"?>
<revisions xmlns="http://schemas.openxmlformats.org/spreadsheetml/2006/main" xmlns:r="http://schemas.openxmlformats.org/officeDocument/2006/relationships">
  <rcv guid="{1F1F56A9-BA00-4973-95ED-0E6424B560A4}" action="delete"/>
  <rdn rId="0" localSheetId="1" customView="1" name="Z_1F1F56A9_BA00_4973_95ED_0E6424B560A4_.wvu.PrintArea" hidden="1" oldHidden="1">
    <formula>Лист3!$A$2:$M$256</formula>
    <oldFormula>Лист3!$A$2:$M$256</oldFormula>
  </rdn>
  <rdn rId="0" localSheetId="1" customView="1" name="Z_1F1F56A9_BA00_4973_95ED_0E6424B560A4_.wvu.PrintTitles" hidden="1" oldHidden="1">
    <formula>Лист3!$8:$11</formula>
    <oldFormula>Лист3!$8:$11</oldFormula>
  </rdn>
  <rdn rId="0" localSheetId="1" customView="1" name="Z_1F1F56A9_BA00_4973_95ED_0E6424B560A4_.wvu.Rows" hidden="1" oldHidden="1">
    <formula>Лист3!$254:$254</formula>
    <oldFormula>Лист3!$254:$254</oldFormula>
  </rdn>
  <rcv guid="{1F1F56A9-BA00-4973-95ED-0E6424B560A4}" action="add"/>
</revisions>
</file>

<file path=xl/revisions/revisionLog122111.xml><?xml version="1.0" encoding="utf-8"?>
<revisions xmlns="http://schemas.openxmlformats.org/spreadsheetml/2006/main" xmlns:r="http://schemas.openxmlformats.org/officeDocument/2006/relationships">
  <rcv guid="{F1F54A05-5B5E-4C6E-AAE8-48311ED03AC9}" action="delete"/>
  <rdn rId="0" localSheetId="1" customView="1" name="Z_F1F54A05_5B5E_4C6E_AAE8_48311ED03AC9_.wvu.PrintArea" hidden="1" oldHidden="1">
    <formula>Лист3!$A$2:$M$255</formula>
    <oldFormula>Лист3!$A$2:$M$255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Лист3!$253:$253</formula>
    <oldFormula>Лист3!$253:$253</oldFormula>
  </rdn>
  <rcv guid="{F1F54A05-5B5E-4C6E-AAE8-48311ED03AC9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1F1F56A9-BA00-4973-95ED-0E6424B560A4}" action="delete"/>
  <rdn rId="0" localSheetId="1" customView="1" name="Z_1F1F56A9_BA00_4973_95ED_0E6424B560A4_.wvu.PrintArea" hidden="1" oldHidden="1">
    <formula>Лист3!$A$2:$M$255</formula>
    <oldFormula>Лист3!$A$2:$M$255</oldFormula>
  </rdn>
  <rdn rId="0" localSheetId="1" customView="1" name="Z_1F1F56A9_BA00_4973_95ED_0E6424B560A4_.wvu.PrintTitles" hidden="1" oldHidden="1">
    <formula>Лист3!$8:$11</formula>
    <oldFormula>Лист3!$8:$11</oldFormula>
  </rdn>
  <rdn rId="0" localSheetId="1" customView="1" name="Z_1F1F56A9_BA00_4973_95ED_0E6424B560A4_.wvu.Rows" hidden="1" oldHidden="1">
    <formula>Лист3!$253:$253</formula>
    <oldFormula>Лист3!$253:$253</oldFormula>
  </rdn>
  <rcv guid="{1F1F56A9-BA00-4973-95ED-0E6424B560A4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571B61A6-1904-4FC2-A9E0-DBF436E3A184}" action="delete"/>
  <rdn rId="0" localSheetId="1" customView="1" name="Z_571B61A6_1904_4FC2_A9E0_DBF436E3A184_.wvu.PrintArea" hidden="1" oldHidden="1">
    <formula>Лист3!$A$2:$M$252</formula>
    <oldFormula>Лист3!$A$2:$M$252</oldFormula>
  </rdn>
  <rdn rId="0" localSheetId="1" customView="1" name="Z_571B61A6_1904_4FC2_A9E0_DBF436E3A184_.wvu.PrintTitles" hidden="1" oldHidden="1">
    <formula>Лист3!$8:$11</formula>
    <oldFormula>Лист3!$8:$11</oldFormula>
  </rdn>
  <rdn rId="0" localSheetId="1" customView="1" name="Z_571B61A6_1904_4FC2_A9E0_DBF436E3A184_.wvu.Rows" hidden="1" oldHidden="1">
    <formula>Лист3!$250:$250</formula>
    <oldFormula>Лист3!$250:$250</oldFormula>
  </rdn>
  <rcv guid="{571B61A6-1904-4FC2-A9E0-DBF436E3A184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c rId="409" sId="1">
    <oc r="E191" t="inlineStr">
      <is>
        <t>Реконструкція території благоустрою з улаштуванням скей-парку за адресою м. Житомир, бульвар Новий (в т.ч. виготовлення ПКД)</t>
      </is>
    </oc>
    <nc r="E191" t="inlineStr">
      <is>
        <t>Реконструкція території благоустрою з улаштуванням скейт-парку за адресою м. Житомир, бульвар Новий (в т.ч. виготовлення ПКД)</t>
      </is>
    </nc>
  </rcc>
  <rcc rId="410" sId="1" numFmtId="4">
    <nc r="F191">
      <v>2020</v>
    </nc>
  </rcc>
  <rfmt sheetId="1" sqref="A191:M191">
    <dxf>
      <fill>
        <patternFill patternType="none">
          <bgColor auto="1"/>
        </patternFill>
      </fill>
    </dxf>
  </rfmt>
  <rcv guid="{571B61A6-1904-4FC2-A9E0-DBF436E3A184}" action="delete"/>
  <rdn rId="0" localSheetId="1" customView="1" name="Z_571B61A6_1904_4FC2_A9E0_DBF436E3A184_.wvu.PrintArea" hidden="1" oldHidden="1">
    <formula>Лист3!$A$2:$M$252</formula>
    <oldFormula>Лист3!$A$2:$M$252</oldFormula>
  </rdn>
  <rdn rId="0" localSheetId="1" customView="1" name="Z_571B61A6_1904_4FC2_A9E0_DBF436E3A184_.wvu.PrintTitles" hidden="1" oldHidden="1">
    <formula>Лист3!$8:$11</formula>
    <oldFormula>Лист3!$8:$11</oldFormula>
  </rdn>
  <rdn rId="0" localSheetId="1" customView="1" name="Z_571B61A6_1904_4FC2_A9E0_DBF436E3A184_.wvu.Rows" hidden="1" oldHidden="1">
    <formula>Лист3!$250:$250</formula>
    <oldFormula>Лист3!$250:$250</oldFormula>
  </rdn>
  <rcv guid="{571B61A6-1904-4FC2-A9E0-DBF436E3A184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c rId="386" sId="1" numFmtId="4">
    <oc r="J22">
      <v>3360000</v>
    </oc>
    <nc r="J22">
      <f>3360000+954000</f>
    </nc>
  </rcc>
  <rcc rId="387" sId="1" numFmtId="4">
    <oc r="I22">
      <v>3360000</v>
    </oc>
    <nc r="I22">
      <v>4341000</v>
    </nc>
  </rcc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Лист3!$249:$249</formula>
    <oldFormula>Лист3!$249:$249</oldFormula>
  </rdn>
  <rcv guid="{CD175147-1AE1-4489-835A-3B5FE744F708}" action="add"/>
</revisions>
</file>

<file path=xl/revisions/revisionLog131111.xml><?xml version="1.0" encoding="utf-8"?>
<revisions xmlns="http://schemas.openxmlformats.org/spreadsheetml/2006/main" xmlns:r="http://schemas.openxmlformats.org/officeDocument/2006/relationships">
  <rcv guid="{571B61A6-1904-4FC2-A9E0-DBF436E3A184}" action="delete"/>
  <rdn rId="0" localSheetId="1" customView="1" name="Z_571B61A6_1904_4FC2_A9E0_DBF436E3A184_.wvu.PrintArea" hidden="1" oldHidden="1">
    <formula>Лист3!$A$2:$M$251</formula>
    <oldFormula>Лист3!$A$2:$M$251</oldFormula>
  </rdn>
  <rdn rId="0" localSheetId="1" customView="1" name="Z_571B61A6_1904_4FC2_A9E0_DBF436E3A184_.wvu.PrintTitles" hidden="1" oldHidden="1">
    <formula>Лист3!$8:$11</formula>
    <oldFormula>Лист3!$8:$11</oldFormula>
  </rdn>
  <rdn rId="0" localSheetId="1" customView="1" name="Z_571B61A6_1904_4FC2_A9E0_DBF436E3A184_.wvu.Rows" hidden="1" oldHidden="1">
    <formula>Лист3!$249:$249</formula>
    <oldFormula>Лист3!$249:$249</oldFormula>
  </rdn>
  <rcv guid="{571B61A6-1904-4FC2-A9E0-DBF436E3A184}" action="add"/>
</revisions>
</file>

<file path=xl/revisions/revisionLog1311111.xml><?xml version="1.0" encoding="utf-8"?>
<revisions xmlns="http://schemas.openxmlformats.org/spreadsheetml/2006/main" xmlns:r="http://schemas.openxmlformats.org/officeDocument/2006/relationships">
  <rfmt sheetId="1" sqref="A212:E212">
    <dxf>
      <fill>
        <patternFill>
          <bgColor rgb="FFFFFF00"/>
        </patternFill>
      </fill>
    </dxf>
  </rfmt>
  <rcc rId="377" sId="1" numFmtId="4">
    <oc r="J212">
      <v>12963818.5</v>
    </oc>
    <nc r="J212">
      <f>12963818.5-1650000</f>
    </nc>
  </rcc>
  <rcc rId="378" sId="1" numFmtId="4">
    <oc r="I212">
      <v>12963818.5</v>
    </oc>
    <nc r="I212">
      <f>12963818.5-1650000</f>
    </nc>
  </rcc>
  <rfmt sheetId="1" sqref="F212:M212">
    <dxf>
      <fill>
        <patternFill>
          <bgColor rgb="FFFFFF00"/>
        </patternFill>
      </fill>
    </dxf>
  </rfmt>
  <rfmt sheetId="1" sqref="A206:J206">
    <dxf>
      <fill>
        <patternFill>
          <bgColor rgb="FFFFFF00"/>
        </patternFill>
      </fill>
    </dxf>
  </rfmt>
  <rcc rId="379" sId="1" numFmtId="4">
    <oc r="J206">
      <v>9659935.2799999993</v>
    </oc>
    <nc r="J206">
      <f>9659935.28-987000</f>
    </nc>
  </rcc>
  <rfmt sheetId="1" sqref="K206:M206">
    <dxf>
      <fill>
        <patternFill>
          <bgColor rgb="FFFFFF00"/>
        </patternFill>
      </fill>
    </dxf>
  </rfmt>
  <rcv guid="{571B61A6-1904-4FC2-A9E0-DBF436E3A184}" action="delete"/>
  <rdn rId="0" localSheetId="1" customView="1" name="Z_571B61A6_1904_4FC2_A9E0_DBF436E3A184_.wvu.PrintArea" hidden="1" oldHidden="1">
    <formula>Лист3!$A$2:$M$251</formula>
    <oldFormula>Лист3!$A$2:$M$251</oldFormula>
  </rdn>
  <rdn rId="0" localSheetId="1" customView="1" name="Z_571B61A6_1904_4FC2_A9E0_DBF436E3A184_.wvu.PrintTitles" hidden="1" oldHidden="1">
    <formula>Лист3!$8:$11</formula>
    <oldFormula>Лист3!$8:$11</oldFormula>
  </rdn>
  <rdn rId="0" localSheetId="1" customView="1" name="Z_571B61A6_1904_4FC2_A9E0_DBF436E3A184_.wvu.Rows" hidden="1" oldHidden="1">
    <formula>Лист3!$249:$249</formula>
    <oldFormula>Лист3!$249:$249</oldFormula>
  </rdn>
  <rcv guid="{571B61A6-1904-4FC2-A9E0-DBF436E3A184}" action="add"/>
</revisions>
</file>

<file path=xl/revisions/revisionLog132.xml><?xml version="1.0" encoding="utf-8"?>
<revisions xmlns="http://schemas.openxmlformats.org/spreadsheetml/2006/main" xmlns:r="http://schemas.openxmlformats.org/officeDocument/2006/relationships">
  <rcc rId="603" sId="1">
    <oc r="E34" t="inlineStr">
      <is>
        <t>Придбання комп"ютерної техніки для  НВК №34 ( забезпечення потреб виборчого округу за пропозиціями депутатів міської ради)</t>
      </is>
    </oc>
    <nc r="E34" t="inlineStr">
      <is>
        <t>Придбання комп"ютерної техніки для                  ЗДО №34 ( забезпечення потреб виборчого округу за пропозиціями депутатів міської ради)</t>
      </is>
    </nc>
  </rcc>
  <rcc rId="604" sId="1">
    <oc r="E41" t="inlineStr">
      <is>
        <t>Придбання електричої плити днз №30</t>
      </is>
    </oc>
    <nc r="E41" t="inlineStr">
      <is>
        <t>Придбання електричої плити ДНЗ №30</t>
      </is>
    </nc>
  </rcc>
  <rcc rId="605" sId="1">
    <oc r="E46" t="inlineStr">
      <is>
        <t>Придбання водонагрівача для ДНЗ№ 73</t>
      </is>
    </oc>
    <nc r="E46" t="inlineStr">
      <is>
        <t>Придбання водонагрівача для ДНЗ № 73</t>
      </is>
    </nc>
  </rcc>
  <rrc rId="606" sId="1" ref="A50:XFD50" action="insertRow">
    <undo index="0" exp="area" ref3D="1" dr="$A$253:$XFD$253" dn="Z_F1F54A05_5B5E_4C6E_AAE8_48311ED03AC9_.wvu.Rows" sId="1"/>
    <undo index="0" exp="area" ref3D="1" dr="$A$253:$XFD$253" dn="Z_E4AFF5C9_3DFC_4607_9EDE_F8BFA129163D_.wvu.Rows" sId="1"/>
    <undo index="0" exp="area" ref3D="1" dr="$A$253:$XFD$253" dn="Z_CD175147_1AE1_4489_835A_3B5FE744F708_.wvu.Rows" sId="1"/>
    <undo index="0" exp="area" ref3D="1" dr="$A$253:$XFD$253" dn="Z_907AAE17_B701_4AD1_92CD_A0B4B5571C7A_.wvu.Rows" sId="1"/>
    <undo index="0" exp="area" ref3D="1" dr="$A$253:$XFD$253" dn="Z_6191942C_4D3B_47B9_986D_EB2524784E3A_.wvu.Rows" sId="1"/>
    <undo index="0" exp="area" ref3D="1" dr="$A$253:$XFD$253" dn="Z_571B61A6_1904_4FC2_A9E0_DBF436E3A184_.wvu.Rows" sId="1"/>
    <undo index="0" exp="area" ref3D="1" dr="$A$253:$XFD$253" dn="Z_2DF14B55_54F3_4E86_BD73_319E8B09905C_.wvu.Rows" sId="1"/>
    <undo index="0" exp="area" ref3D="1" dr="$A$253:$XFD$253" dn="Z_21DB0D47_AEF4_4AA4_A186_DE966A02E2DE_.wvu.Rows" sId="1"/>
    <undo index="0" exp="area" ref3D="1" dr="$A$253:$XFD$253" dn="Z_1F1F56A9_BA00_4973_95ED_0E6424B560A4_.wvu.Rows" sId="1"/>
  </rrc>
  <rm rId="607" sheetId="1" source="A57:J57" destination="A50:J50" sourceSheetId="1">
    <rfmt sheetId="1" sqref="A50" start="0" length="0">
      <dxf>
        <font>
          <sz val="14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" start="0" length="0">
      <dxf>
        <font>
          <sz val="14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" start="0" length="0">
      <dxf>
        <font>
          <sz val="14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" start="0" length="0">
      <dxf>
        <font>
          <sz val="14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" start="0" length="0">
      <dxf>
        <font>
          <sz val="14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" start="0" length="0">
      <dxf>
        <font>
          <b/>
          <i/>
          <sz val="14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" start="0" length="0">
      <dxf>
        <font>
          <b/>
          <i/>
          <sz val="14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" start="0" length="0">
      <dxf>
        <font>
          <b/>
          <i/>
          <sz val="14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50" start="0" length="0">
      <dxf>
        <font>
          <sz val="16"/>
          <color auto="1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50" start="0" length="0">
      <dxf>
        <font>
          <sz val="16"/>
          <color auto="1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08" sId="1">
    <oc r="I50">
      <f>SUM(J57:L57)</f>
    </oc>
    <nc r="I50">
      <f>SUM(J50:L50)</f>
    </nc>
  </rcc>
  <rrc rId="609" sId="1" ref="A57:XFD57" action="deleteRow">
    <undo index="0" exp="area" ref3D="1" dr="$A$254:$XFD$254" dn="Z_F1F54A05_5B5E_4C6E_AAE8_48311ED03AC9_.wvu.Rows" sId="1"/>
    <undo index="0" exp="area" ref3D="1" dr="$A$254:$XFD$254" dn="Z_E4AFF5C9_3DFC_4607_9EDE_F8BFA129163D_.wvu.Rows" sId="1"/>
    <undo index="0" exp="area" ref3D="1" dr="$A$254:$XFD$254" dn="Z_CD175147_1AE1_4489_835A_3B5FE744F708_.wvu.Rows" sId="1"/>
    <undo index="0" exp="area" ref3D="1" dr="$A$254:$XFD$254" dn="Z_907AAE17_B701_4AD1_92CD_A0B4B5571C7A_.wvu.Rows" sId="1"/>
    <undo index="0" exp="area" ref3D="1" dr="$A$254:$XFD$254" dn="Z_6191942C_4D3B_47B9_986D_EB2524784E3A_.wvu.Rows" sId="1"/>
    <undo index="0" exp="area" ref3D="1" dr="$A$254:$XFD$254" dn="Z_571B61A6_1904_4FC2_A9E0_DBF436E3A184_.wvu.Rows" sId="1"/>
    <undo index="0" exp="area" ref3D="1" dr="$A$254:$XFD$254" dn="Z_2DF14B55_54F3_4E86_BD73_319E8B09905C_.wvu.Rows" sId="1"/>
    <undo index="0" exp="area" ref3D="1" dr="$A$254:$XFD$254" dn="Z_21DB0D47_AEF4_4AA4_A186_DE966A02E2DE_.wvu.Rows" sId="1"/>
    <undo index="0" exp="area" ref3D="1" dr="$A$254:$XFD$254" dn="Z_1F1F56A9_BA00_4973_95ED_0E6424B560A4_.wvu.Rows" sId="1"/>
    <rfmt sheetId="1" xfDxf="1" sqref="A57:XFD57" start="0" length="0">
      <dxf>
        <font>
          <b/>
          <i/>
          <sz val="14"/>
        </font>
      </dxf>
    </rfmt>
    <rfmt sheetId="1" sqref="K57" start="0" length="0">
      <dxf>
        <font>
          <i val="0"/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57" start="0" length="0">
      <dxf>
        <font>
          <b val="0"/>
          <i val="0"/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57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v guid="{F1F54A05-5B5E-4C6E-AAE8-48311ED03AC9}" action="delete"/>
  <rdn rId="0" localSheetId="1" customView="1" name="Z_F1F54A05_5B5E_4C6E_AAE8_48311ED03AC9_.wvu.PrintArea" hidden="1" oldHidden="1">
    <formula>Лист3!$A$2:$M$255</formula>
    <oldFormula>Лист3!$A$2:$M$255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Лист3!$253:$253</formula>
    <oldFormula>Лист3!$253:$253</oldFormula>
  </rdn>
  <rcv guid="{F1F54A05-5B5E-4C6E-AAE8-48311ED03AC9}" action="add"/>
</revisions>
</file>

<file path=xl/revisions/revisionLog1321.xml><?xml version="1.0" encoding="utf-8"?>
<revisions xmlns="http://schemas.openxmlformats.org/spreadsheetml/2006/main" xmlns:r="http://schemas.openxmlformats.org/officeDocument/2006/relationships">
  <rrc rId="582" sId="1" ref="A44:XFD44" action="insertRow">
    <undo index="0" exp="area" ref3D="1" dr="$A$253:$XFD$253" dn="Z_F1F54A05_5B5E_4C6E_AAE8_48311ED03AC9_.wvu.Rows" sId="1"/>
    <undo index="0" exp="area" ref3D="1" dr="$A$253:$XFD$253" dn="Z_E4AFF5C9_3DFC_4607_9EDE_F8BFA129163D_.wvu.Rows" sId="1"/>
    <undo index="0" exp="area" ref3D="1" dr="$A$253:$XFD$253" dn="Z_CD175147_1AE1_4489_835A_3B5FE744F708_.wvu.Rows" sId="1"/>
    <undo index="0" exp="area" ref3D="1" dr="$A$253:$XFD$253" dn="Z_907AAE17_B701_4AD1_92CD_A0B4B5571C7A_.wvu.Rows" sId="1"/>
    <undo index="0" exp="area" ref3D="1" dr="$A$253:$XFD$253" dn="Z_6191942C_4D3B_47B9_986D_EB2524784E3A_.wvu.Rows" sId="1"/>
    <undo index="0" exp="area" ref3D="1" dr="$A$253:$XFD$253" dn="Z_571B61A6_1904_4FC2_A9E0_DBF436E3A184_.wvu.Rows" sId="1"/>
    <undo index="0" exp="area" ref3D="1" dr="$A$253:$XFD$253" dn="Z_2DF14B55_54F3_4E86_BD73_319E8B09905C_.wvu.Rows" sId="1"/>
    <undo index="0" exp="area" ref3D="1" dr="$A$253:$XFD$253" dn="Z_21DB0D47_AEF4_4AA4_A186_DE966A02E2DE_.wvu.Rows" sId="1"/>
    <undo index="0" exp="area" ref3D="1" dr="$A$253:$XFD$253" dn="Z_1F1F56A9_BA00_4973_95ED_0E6424B560A4_.wvu.Rows" sId="1"/>
  </rrc>
  <rrc rId="583" sId="1" ref="A44:XFD44" action="insertRow">
    <undo index="0" exp="area" ref3D="1" dr="$A$254:$XFD$254" dn="Z_F1F54A05_5B5E_4C6E_AAE8_48311ED03AC9_.wvu.Rows" sId="1"/>
    <undo index="0" exp="area" ref3D="1" dr="$A$254:$XFD$254" dn="Z_E4AFF5C9_3DFC_4607_9EDE_F8BFA129163D_.wvu.Rows" sId="1"/>
    <undo index="0" exp="area" ref3D="1" dr="$A$254:$XFD$254" dn="Z_CD175147_1AE1_4489_835A_3B5FE744F708_.wvu.Rows" sId="1"/>
    <undo index="0" exp="area" ref3D="1" dr="$A$254:$XFD$254" dn="Z_907AAE17_B701_4AD1_92CD_A0B4B5571C7A_.wvu.Rows" sId="1"/>
    <undo index="0" exp="area" ref3D="1" dr="$A$254:$XFD$254" dn="Z_6191942C_4D3B_47B9_986D_EB2524784E3A_.wvu.Rows" sId="1"/>
    <undo index="0" exp="area" ref3D="1" dr="$A$254:$XFD$254" dn="Z_571B61A6_1904_4FC2_A9E0_DBF436E3A184_.wvu.Rows" sId="1"/>
    <undo index="0" exp="area" ref3D="1" dr="$A$254:$XFD$254" dn="Z_2DF14B55_54F3_4E86_BD73_319E8B09905C_.wvu.Rows" sId="1"/>
    <undo index="0" exp="area" ref3D="1" dr="$A$254:$XFD$254" dn="Z_21DB0D47_AEF4_4AA4_A186_DE966A02E2DE_.wvu.Rows" sId="1"/>
    <undo index="0" exp="area" ref3D="1" dr="$A$254:$XFD$254" dn="Z_1F1F56A9_BA00_4973_95ED_0E6424B560A4_.wvu.Rows" sId="1"/>
  </rrc>
  <rcc rId="584" sId="1">
    <nc r="A44" t="inlineStr">
      <is>
        <t>0611010</t>
      </is>
    </nc>
  </rcc>
  <rcc rId="585" sId="1">
    <nc r="B44" t="inlineStr">
      <is>
        <t>1010</t>
      </is>
    </nc>
  </rcc>
  <rcc rId="586" sId="1">
    <nc r="C44" t="inlineStr">
      <is>
        <t>0910</t>
      </is>
    </nc>
  </rcc>
  <rcc rId="587" sId="1">
    <nc r="D44" t="inlineStr">
      <is>
        <t>Надання дошкільної освіти</t>
      </is>
    </nc>
  </rcc>
  <rcc rId="588" sId="1">
    <nc r="A45" t="inlineStr">
      <is>
        <t>0611010</t>
      </is>
    </nc>
  </rcc>
  <rcc rId="589" sId="1">
    <nc r="B45" t="inlineStr">
      <is>
        <t>1010</t>
      </is>
    </nc>
  </rcc>
  <rcc rId="590" sId="1">
    <nc r="C45" t="inlineStr">
      <is>
        <t>0910</t>
      </is>
    </nc>
  </rcc>
  <rcc rId="591" sId="1">
    <nc r="D45" t="inlineStr">
      <is>
        <t>Надання дошкільної освіти</t>
      </is>
    </nc>
  </rcc>
  <rcc rId="592" sId="1">
    <nc r="I44">
      <f>SUM(J44:L44)</f>
    </nc>
  </rcc>
  <rcc rId="593" sId="1" numFmtId="4">
    <nc r="J44">
      <v>15000</v>
    </nc>
  </rcc>
  <rcc rId="594" sId="1">
    <nc r="I45">
      <f>SUM(J45:L45)</f>
    </nc>
  </rcc>
  <rcc rId="595" sId="1" numFmtId="4">
    <nc r="J45">
      <v>49000</v>
    </nc>
  </rcc>
  <rrc rId="596" sId="1" ref="A57:XFD57" action="deleteRow">
    <undo index="0" exp="area" ref3D="1" dr="$A$255:$XFD$255" dn="Z_F1F54A05_5B5E_4C6E_AAE8_48311ED03AC9_.wvu.Rows" sId="1"/>
    <undo index="0" exp="area" ref3D="1" dr="$A$255:$XFD$255" dn="Z_E4AFF5C9_3DFC_4607_9EDE_F8BFA129163D_.wvu.Rows" sId="1"/>
    <undo index="0" exp="area" ref3D="1" dr="$A$255:$XFD$255" dn="Z_CD175147_1AE1_4489_835A_3B5FE744F708_.wvu.Rows" sId="1"/>
    <undo index="0" exp="area" ref3D="1" dr="$A$255:$XFD$255" dn="Z_907AAE17_B701_4AD1_92CD_A0B4B5571C7A_.wvu.Rows" sId="1"/>
    <undo index="0" exp="area" ref3D="1" dr="$A$255:$XFD$255" dn="Z_6191942C_4D3B_47B9_986D_EB2524784E3A_.wvu.Rows" sId="1"/>
    <undo index="0" exp="area" ref3D="1" dr="$A$255:$XFD$255" dn="Z_571B61A6_1904_4FC2_A9E0_DBF436E3A184_.wvu.Rows" sId="1"/>
    <undo index="0" exp="area" ref3D="1" dr="$A$255:$XFD$255" dn="Z_2DF14B55_54F3_4E86_BD73_319E8B09905C_.wvu.Rows" sId="1"/>
    <undo index="0" exp="area" ref3D="1" dr="$A$255:$XFD$255" dn="Z_21DB0D47_AEF4_4AA4_A186_DE966A02E2DE_.wvu.Rows" sId="1"/>
    <undo index="0" exp="area" ref3D="1" dr="$A$255:$XFD$255" dn="Z_1F1F56A9_BA00_4973_95ED_0E6424B560A4_.wvu.Rows" sId="1"/>
    <rfmt sheetId="1" xfDxf="1" sqref="A57:XFD57" start="0" length="0">
      <dxf>
        <font>
          <b/>
          <i/>
          <sz val="14"/>
        </font>
      </dxf>
    </rfmt>
    <rcc rId="0" sId="1" dxf="1" quotePrefix="1">
      <nc r="A57" t="inlineStr">
        <is>
          <t>0611020</t>
        </is>
      </nc>
      <ndxf>
        <font>
          <b val="0"/>
          <i val="0"/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" t="inlineStr">
        <is>
          <t>1020</t>
        </is>
      </nc>
      <ndxf>
        <font>
          <b val="0"/>
          <i val="0"/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" t="inlineStr">
        <is>
          <t>0921</t>
        </is>
      </nc>
      <ndxf>
        <font>
          <b val="0"/>
          <i val="0"/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" t="inlineStr">
        <is>
          <t>Надання загальної середньої освіти закладами загальної середньої освіти( у тому числі з дошкільними  підрозділами (відділеннями, групами))</t>
        </is>
      </nc>
      <ndxf>
        <font>
          <b val="0"/>
          <i val="0"/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" t="inlineStr">
        <is>
          <t>Придбання пральної машини для НВК № 59</t>
        </is>
      </nc>
      <ndxf>
        <font>
          <b val="0"/>
          <i val="0"/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7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7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57">
        <f>SUM(J57:L57)</f>
      </nc>
      <ndxf>
        <font>
          <b val="0"/>
          <i val="0"/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J57">
        <v>15000</v>
      </nc>
      <ndxf>
        <font>
          <b val="0"/>
          <i val="0"/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57" start="0" length="0">
      <dxf>
        <font>
          <i val="0"/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57" start="0" length="0">
      <dxf>
        <font>
          <b val="0"/>
          <i val="0"/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57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7" sId="1" ref="A57:XFD57" action="deleteRow">
    <undo index="0" exp="area" ref3D="1" dr="$A$254:$XFD$254" dn="Z_F1F54A05_5B5E_4C6E_AAE8_48311ED03AC9_.wvu.Rows" sId="1"/>
    <undo index="0" exp="area" ref3D="1" dr="$A$254:$XFD$254" dn="Z_E4AFF5C9_3DFC_4607_9EDE_F8BFA129163D_.wvu.Rows" sId="1"/>
    <undo index="0" exp="area" ref3D="1" dr="$A$254:$XFD$254" dn="Z_CD175147_1AE1_4489_835A_3B5FE744F708_.wvu.Rows" sId="1"/>
    <undo index="0" exp="area" ref3D="1" dr="$A$254:$XFD$254" dn="Z_907AAE17_B701_4AD1_92CD_A0B4B5571C7A_.wvu.Rows" sId="1"/>
    <undo index="0" exp="area" ref3D="1" dr="$A$254:$XFD$254" dn="Z_6191942C_4D3B_47B9_986D_EB2524784E3A_.wvu.Rows" sId="1"/>
    <undo index="0" exp="area" ref3D="1" dr="$A$254:$XFD$254" dn="Z_571B61A6_1904_4FC2_A9E0_DBF436E3A184_.wvu.Rows" sId="1"/>
    <undo index="0" exp="area" ref3D="1" dr="$A$254:$XFD$254" dn="Z_2DF14B55_54F3_4E86_BD73_319E8B09905C_.wvu.Rows" sId="1"/>
    <undo index="0" exp="area" ref3D="1" dr="$A$254:$XFD$254" dn="Z_21DB0D47_AEF4_4AA4_A186_DE966A02E2DE_.wvu.Rows" sId="1"/>
    <undo index="0" exp="area" ref3D="1" dr="$A$254:$XFD$254" dn="Z_1F1F56A9_BA00_4973_95ED_0E6424B560A4_.wvu.Rows" sId="1"/>
    <rfmt sheetId="1" xfDxf="1" sqref="A57:XFD57" start="0" length="0">
      <dxf>
        <font>
          <b/>
          <i/>
          <sz val="14"/>
        </font>
      </dxf>
    </rfmt>
    <rcc rId="0" sId="1" dxf="1" quotePrefix="1">
      <nc r="A57" t="inlineStr">
        <is>
          <t>0611020</t>
        </is>
      </nc>
      <ndxf>
        <font>
          <b val="0"/>
          <i val="0"/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" t="inlineStr">
        <is>
          <t>1020</t>
        </is>
      </nc>
      <ndxf>
        <font>
          <b val="0"/>
          <i val="0"/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" t="inlineStr">
        <is>
          <t>0921</t>
        </is>
      </nc>
      <ndxf>
        <font>
          <b val="0"/>
          <i val="0"/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" t="inlineStr">
        <is>
          <t>Надання загальної середньої освіти закладами загальної середньої освіти( у тому числі з дошкільними  підрозділами (відділеннями, групами))</t>
        </is>
      </nc>
      <ndxf>
        <font>
          <b val="0"/>
          <i val="0"/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" t="inlineStr">
        <is>
          <t>Придбання тіньових павільйонів для НВК № 38</t>
        </is>
      </nc>
      <ndxf>
        <font>
          <b val="0"/>
          <i val="0"/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7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7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57">
        <f>SUM(J57:L57)</f>
      </nc>
      <ndxf>
        <font>
          <b val="0"/>
          <i val="0"/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J57">
        <v>49000</v>
      </nc>
      <ndxf>
        <font>
          <b val="0"/>
          <i val="0"/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57" start="0" length="0">
      <dxf>
        <font>
          <i val="0"/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57" start="0" length="0">
      <dxf>
        <font>
          <b val="0"/>
          <i val="0"/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57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8" sId="1">
    <nc r="E44" t="inlineStr">
      <is>
        <t>Придбання пральної машини для ЗДО № 59</t>
      </is>
    </nc>
  </rcc>
  <rcc rId="599" sId="1">
    <nc r="E45" t="inlineStr">
      <is>
        <t>Придбання тіньових павільйонів для                           ЗДО № 38</t>
      </is>
    </nc>
  </rcc>
  <rcv guid="{F1F54A05-5B5E-4C6E-AAE8-48311ED03AC9}" action="delete"/>
  <rdn rId="0" localSheetId="1" customView="1" name="Z_F1F54A05_5B5E_4C6E_AAE8_48311ED03AC9_.wvu.PrintArea" hidden="1" oldHidden="1">
    <formula>Лист3!$A$2:$M$255</formula>
    <oldFormula>Лист3!$A$2:$M$255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Лист3!$253:$253</formula>
    <oldFormula>Лист3!$253:$253</oldFormula>
  </rdn>
  <rcv guid="{F1F54A05-5B5E-4C6E-AAE8-48311ED03AC9}" action="add"/>
</revisions>
</file>

<file path=xl/revisions/revisionLog13211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Лист3!$A$2:$M$255</formula>
    <oldFormula>Лист3!$A$2:$M$255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Лист3!$253:$253</formula>
    <oldFormula>Лист3!$253:$253</oldFormula>
  </rdn>
  <rcv guid="{2DF14B55-54F3-4E86-BD73-319E8B09905C}" action="add"/>
</revisions>
</file>

<file path=xl/revisions/revisionLog132111.xml><?xml version="1.0" encoding="utf-8"?>
<revisions xmlns="http://schemas.openxmlformats.org/spreadsheetml/2006/main" xmlns:r="http://schemas.openxmlformats.org/officeDocument/2006/relationships">
  <rrc rId="563" sId="1" ref="A97:XFD97" action="deleteRow">
    <undo index="0" exp="area" ref3D="1" dr="$A$254:$XFD$254" dn="Z_F1F54A05_5B5E_4C6E_AAE8_48311ED03AC9_.wvu.Rows" sId="1"/>
    <undo index="0" exp="area" ref3D="1" dr="$A$254:$XFD$254" dn="Z_E4AFF5C9_3DFC_4607_9EDE_F8BFA129163D_.wvu.Rows" sId="1"/>
    <undo index="0" exp="area" ref3D="1" dr="$A$254:$XFD$254" dn="Z_CD175147_1AE1_4489_835A_3B5FE744F708_.wvu.Rows" sId="1"/>
    <undo index="0" exp="area" ref3D="1" dr="$A$254:$XFD$254" dn="Z_907AAE17_B701_4AD1_92CD_A0B4B5571C7A_.wvu.Rows" sId="1"/>
    <undo index="0" exp="area" ref3D="1" dr="$A$254:$XFD$254" dn="Z_6191942C_4D3B_47B9_986D_EB2524784E3A_.wvu.Rows" sId="1"/>
    <undo index="0" exp="area" ref3D="1" dr="$A$254:$XFD$254" dn="Z_571B61A6_1904_4FC2_A9E0_DBF436E3A184_.wvu.Rows" sId="1"/>
    <undo index="0" exp="area" ref3D="1" dr="$A$254:$XFD$254" dn="Z_2DF14B55_54F3_4E86_BD73_319E8B09905C_.wvu.Rows" sId="1"/>
    <undo index="0" exp="area" ref3D="1" dr="$A$254:$XFD$254" dn="Z_21DB0D47_AEF4_4AA4_A186_DE966A02E2DE_.wvu.Rows" sId="1"/>
    <undo index="0" exp="area" ref3D="1" dr="$A$254:$XFD$254" dn="Z_1F1F56A9_BA00_4973_95ED_0E6424B560A4_.wvu.Rows" sId="1"/>
    <rfmt sheetId="1" xfDxf="1" sqref="A97:XFD97" start="0" length="0">
      <dxf>
        <font>
          <sz val="14"/>
        </font>
      </dxf>
    </rfmt>
    <rcc rId="0" sId="1" dxf="1">
      <nc r="A97" t="inlineStr">
        <is>
          <t>1217310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7" t="inlineStr">
        <is>
          <t>7310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7" t="inlineStr">
        <is>
          <t>0443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7" t="inlineStr">
        <is>
          <r>
            <t>Будівництво</t>
          </r>
          <r>
            <rPr>
              <sz val="14"/>
              <rFont val="Calibri"/>
              <family val="2"/>
              <charset val="204"/>
            </rPr>
            <t>¹ об</t>
          </r>
          <r>
            <rPr>
              <sz val="14"/>
              <rFont val="Times New Roman"/>
              <family val="1"/>
              <charset val="204"/>
            </rPr>
            <t>'</t>
          </r>
          <r>
            <rPr>
              <sz val="14"/>
              <rFont val="Calibri"/>
              <family val="2"/>
              <charset val="204"/>
            </rPr>
            <t>єктів житлово-комунального господарства</t>
          </r>
        </is>
      </nc>
      <ndxf>
        <font>
          <sz val="14"/>
          <name val="Times New Roman"/>
          <scheme val="none"/>
        </font>
        <numFmt numFmtId="165" formatCode="_-* #,##0.000_р_._-;\-* #,##0.000_р_._-;_-* &quot;-&quot;?_р_._-;_-@_-"/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7" t="inlineStr">
        <is>
          <t>Капітальний ремонт асфальтобетонного покриття прибудинкових територій житлових будинків та проїздів, в т.ч. ОСББ, та з відновленням підпірних стінок</t>
        </is>
      </nc>
      <ndxf>
        <font>
          <sz val="14"/>
          <name val="Times New Roman"/>
          <scheme val="none"/>
        </font>
        <numFmt numFmtId="165" formatCode="_-* #,##0.000_р_._-;\-* #,##0.000_р_._-;_-* &quot;-&quot;?_р_._-;_-@_-"/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7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7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7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97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97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97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97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97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v guid="{2DF14B55-54F3-4E86-BD73-319E8B09905C}" action="delete"/>
  <rdn rId="0" localSheetId="1" customView="1" name="Z_2DF14B55_54F3_4E86_BD73_319E8B09905C_.wvu.PrintArea" hidden="1" oldHidden="1">
    <formula>Лист3!$A$2:$M$255</formula>
    <oldFormula>Лист3!$A$2:$M$255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Лист3!$253:$253</formula>
    <oldFormula>Лист3!$253:$253</oldFormula>
  </rdn>
  <rcv guid="{2DF14B55-54F3-4E86-BD73-319E8B09905C}" action="add"/>
</revisions>
</file>

<file path=xl/revisions/revisionLog1321111.xml><?xml version="1.0" encoding="utf-8"?>
<revisions xmlns="http://schemas.openxmlformats.org/spreadsheetml/2006/main" xmlns:r="http://schemas.openxmlformats.org/officeDocument/2006/relationships">
  <rrc rId="505" sId="1" ref="A74:XFD74" action="insertRow">
    <undo index="0" exp="area" ref3D="1" dr="$A$253:$XFD$253" dn="Z_E4AFF5C9_3DFC_4607_9EDE_F8BFA129163D_.wvu.Rows" sId="1"/>
    <undo index="0" exp="area" ref3D="1" dr="$A$253:$XFD$253" dn="Z_CD175147_1AE1_4489_835A_3B5FE744F708_.wvu.Rows" sId="1"/>
    <undo index="0" exp="area" ref3D="1" dr="$A$253:$XFD$253" dn="Z_907AAE17_B701_4AD1_92CD_A0B4B5571C7A_.wvu.Rows" sId="1"/>
    <undo index="0" exp="area" ref3D="1" dr="$A$253:$XFD$253" dn="Z_6191942C_4D3B_47B9_986D_EB2524784E3A_.wvu.Rows" sId="1"/>
    <undo index="0" exp="area" ref3D="1" dr="$A$253:$XFD$253" dn="Z_571B61A6_1904_4FC2_A9E0_DBF436E3A184_.wvu.Rows" sId="1"/>
    <undo index="0" exp="area" ref3D="1" dr="$A$253:$XFD$253" dn="Z_21DB0D47_AEF4_4AA4_A186_DE966A02E2DE_.wvu.Rows" sId="1"/>
    <undo index="0" exp="area" ref3D="1" dr="$A$253:$XFD$253" dn="Z_1F1F56A9_BA00_4973_95ED_0E6424B560A4_.wvu.Rows" sId="1"/>
  </rrc>
  <rcc rId="506" sId="1">
    <nc r="A74" t="inlineStr">
      <is>
        <t>0712152</t>
      </is>
    </nc>
  </rcc>
  <rcc rId="507" sId="1">
    <nc r="B74" t="inlineStr">
      <is>
        <t>2152</t>
      </is>
    </nc>
  </rcc>
  <rcc rId="508" sId="1">
    <nc r="C74" t="inlineStr">
      <is>
        <t>0763</t>
      </is>
    </nc>
  </rcc>
  <rcc rId="509" sId="1">
    <nc r="D74" t="inlineStr">
      <is>
        <t>Інші програми та заходи у сфері охорони здоров'я</t>
      </is>
    </nc>
  </rcc>
  <rcc rId="510" sId="1">
    <nc r="E74" t="inlineStr">
      <is>
        <t>Закупівля медичного обладнання для КП "Лікарня №2"ім.Павлусенка  ( забезпечення потреб виборчого округу за пропозиціями депутатів міської ради)</t>
      </is>
    </nc>
  </rcc>
  <rcc rId="511" sId="1">
    <nc r="I74">
      <f>SUM(J74:L74)</f>
    </nc>
  </rcc>
  <rcc rId="512" sId="1" numFmtId="4">
    <nc r="J74">
      <v>30000</v>
    </nc>
  </rcc>
  <rdn rId="0" localSheetId="1" customView="1" name="Z_E4AFF5C9_3DFC_4607_9EDE_F8BFA129163D_.wvu.PrintArea" hidden="1" oldHidden="1">
    <oldFormula>Лист3!$A$2:$M$256</oldFormula>
  </rdn>
  <rdn rId="0" localSheetId="1" customView="1" name="Z_E4AFF5C9_3DFC_4607_9EDE_F8BFA129163D_.wvu.PrintTitles" hidden="1" oldHidden="1">
    <oldFormula>Лист3!$8:$11</oldFormula>
  </rdn>
  <rcv guid="{E4AFF5C9-3DFC-4607-9EDE-F8BFA129163D}" action="delete"/>
  <rdn rId="0" localSheetId="1" customView="1" name="Z_E4AFF5C9_3DFC_4607_9EDE_F8BFA129163D_.wvu.Rows" hidden="1" oldHidden="1">
    <formula>Лист3!$254:$254</formula>
    <oldFormula>Лист3!$254:$254</oldFormula>
  </rdn>
  <rcv guid="{E4AFF5C9-3DFC-4607-9EDE-F8BFA129163D}" action="add"/>
</revisions>
</file>

<file path=xl/revisions/revisionLog133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Лист3!$A$2:$M$255</formula>
    <oldFormula>Лист3!$A$2:$M$255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Лист3!$253:$253</formula>
    <oldFormula>Лист3!$253:$253</oldFormula>
  </rdn>
  <rcv guid="{2DF14B55-54F3-4E86-BD73-319E8B09905C}" action="add"/>
</revisions>
</file>

<file path=xl/revisions/revisionLog1331.xml><?xml version="1.0" encoding="utf-8"?>
<revisions xmlns="http://schemas.openxmlformats.org/spreadsheetml/2006/main" xmlns:r="http://schemas.openxmlformats.org/officeDocument/2006/relationships">
  <rcv guid="{F1F54A05-5B5E-4C6E-AAE8-48311ED03AC9}" action="delete"/>
  <rdn rId="0" localSheetId="1" customView="1" name="Z_F1F54A05_5B5E_4C6E_AAE8_48311ED03AC9_.wvu.PrintArea" hidden="1" oldHidden="1">
    <formula>Лист3!$A$2:$M$255</formula>
    <oldFormula>Лист3!$A$2:$M$255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Лист3!$253:$253</formula>
    <oldFormula>Лист3!$253:$253</oldFormula>
  </rdn>
  <rcv guid="{F1F54A05-5B5E-4C6E-AAE8-48311ED03AC9}" action="add"/>
</revisions>
</file>

<file path=xl/revisions/revisionLog13311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Лист3!$A$2:$M$255</formula>
    <oldFormula>Лист3!$A$2:$M$255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Лист3!$253:$253</formula>
    <oldFormula>Лист3!$253:$253</oldFormula>
  </rdn>
  <rcv guid="{2DF14B55-54F3-4E86-BD73-319E8B09905C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v guid="{1F1F56A9-BA00-4973-95ED-0E6424B560A4}" action="delete"/>
  <rdn rId="0" localSheetId="1" customView="1" name="Z_1F1F56A9_BA00_4973_95ED_0E6424B560A4_.wvu.PrintArea" hidden="1" oldHidden="1">
    <formula>Лист3!$A$2:$M$255</formula>
    <oldFormula>Лист3!$A$2:$M$255</oldFormula>
  </rdn>
  <rdn rId="0" localSheetId="1" customView="1" name="Z_1F1F56A9_BA00_4973_95ED_0E6424B560A4_.wvu.PrintTitles" hidden="1" oldHidden="1">
    <formula>Лист3!$8:$11</formula>
    <oldFormula>Лист3!$8:$11</oldFormula>
  </rdn>
  <rdn rId="0" localSheetId="1" customView="1" name="Z_1F1F56A9_BA00_4973_95ED_0E6424B560A4_.wvu.Rows" hidden="1" oldHidden="1">
    <formula>Лист3!$253:$253</formula>
    <oldFormula>Лист3!$253:$253</oldFormula>
  </rdn>
  <rcv guid="{1F1F56A9-BA00-4973-95ED-0E6424B560A4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v guid="{571B61A6-1904-4FC2-A9E0-DBF436E3A184}" action="delete"/>
  <rdn rId="0" localSheetId="1" customView="1" name="Z_571B61A6_1904_4FC2_A9E0_DBF436E3A184_.wvu.PrintArea" hidden="1" oldHidden="1">
    <formula>Лист3!$A$2:$M$252</formula>
    <oldFormula>Лист3!$A$2:$M$252</oldFormula>
  </rdn>
  <rdn rId="0" localSheetId="1" customView="1" name="Z_571B61A6_1904_4FC2_A9E0_DBF436E3A184_.wvu.PrintTitles" hidden="1" oldHidden="1">
    <formula>Лист3!$8:$11</formula>
    <oldFormula>Лист3!$8:$11</oldFormula>
  </rdn>
  <rdn rId="0" localSheetId="1" customView="1" name="Z_571B61A6_1904_4FC2_A9E0_DBF436E3A184_.wvu.Rows" hidden="1" oldHidden="1">
    <formula>Лист3!$250:$250</formula>
    <oldFormula>Лист3!$250:$250</oldFormula>
  </rdn>
  <rcv guid="{571B61A6-1904-4FC2-A9E0-DBF436E3A184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v guid="{571B61A6-1904-4FC2-A9E0-DBF436E3A184}" action="delete"/>
  <rdn rId="0" localSheetId="1" customView="1" name="Z_571B61A6_1904_4FC2_A9E0_DBF436E3A184_.wvu.PrintArea" hidden="1" oldHidden="1">
    <formula>Лист3!$A$2:$M$252</formula>
    <oldFormula>Лист3!$A$2:$M$252</oldFormula>
  </rdn>
  <rdn rId="0" localSheetId="1" customView="1" name="Z_571B61A6_1904_4FC2_A9E0_DBF436E3A184_.wvu.PrintTitles" hidden="1" oldHidden="1">
    <formula>Лист3!$8:$11</formula>
    <oldFormula>Лист3!$8:$11</oldFormula>
  </rdn>
  <rdn rId="0" localSheetId="1" customView="1" name="Z_571B61A6_1904_4FC2_A9E0_DBF436E3A184_.wvu.Rows" hidden="1" oldHidden="1">
    <formula>Лист3!$250:$250</formula>
    <oldFormula>Лист3!$250:$250</oldFormula>
  </rdn>
  <rcv guid="{571B61A6-1904-4FC2-A9E0-DBF436E3A184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v guid="{571B61A6-1904-4FC2-A9E0-DBF436E3A184}" action="delete"/>
  <rdn rId="0" localSheetId="1" customView="1" name="Z_571B61A6_1904_4FC2_A9E0_DBF436E3A184_.wvu.PrintArea" hidden="1" oldHidden="1">
    <formula>Лист3!$A$2:$M$252</formula>
    <oldFormula>Лист3!$A$2:$M$252</oldFormula>
  </rdn>
  <rdn rId="0" localSheetId="1" customView="1" name="Z_571B61A6_1904_4FC2_A9E0_DBF436E3A184_.wvu.PrintTitles" hidden="1" oldHidden="1">
    <formula>Лист3!$8:$11</formula>
    <oldFormula>Лист3!$8:$11</oldFormula>
  </rdn>
  <rdn rId="0" localSheetId="1" customView="1" name="Z_571B61A6_1904_4FC2_A9E0_DBF436E3A184_.wvu.Rows" hidden="1" oldHidden="1">
    <formula>Лист3!$250:$250</formula>
    <oldFormula>Лист3!$250:$250</oldFormula>
  </rdn>
  <rcv guid="{571B61A6-1904-4FC2-A9E0-DBF436E3A184}" action="add"/>
</revisions>
</file>

<file path=xl/revisions/revisionLog141111.xml><?xml version="1.0" encoding="utf-8"?>
<revisions xmlns="http://schemas.openxmlformats.org/spreadsheetml/2006/main" xmlns:r="http://schemas.openxmlformats.org/officeDocument/2006/relationships">
  <rcv guid="{571B61A6-1904-4FC2-A9E0-DBF436E3A184}" action="delete"/>
  <rdn rId="0" localSheetId="1" customView="1" name="Z_571B61A6_1904_4FC2_A9E0_DBF436E3A184_.wvu.PrintArea" hidden="1" oldHidden="1">
    <formula>Лист3!$A$2:$M$252</formula>
    <oldFormula>Лист3!$A$2:$M$252</oldFormula>
  </rdn>
  <rdn rId="0" localSheetId="1" customView="1" name="Z_571B61A6_1904_4FC2_A9E0_DBF436E3A184_.wvu.PrintTitles" hidden="1" oldHidden="1">
    <formula>Лист3!$8:$11</formula>
    <oldFormula>Лист3!$8:$11</oldFormula>
  </rdn>
  <rdn rId="0" localSheetId="1" customView="1" name="Z_571B61A6_1904_4FC2_A9E0_DBF436E3A184_.wvu.Rows" hidden="1" oldHidden="1">
    <formula>Лист3!$250:$250</formula>
    <oldFormula>Лист3!$250:$250</oldFormula>
  </rdn>
  <rcv guid="{571B61A6-1904-4FC2-A9E0-DBF436E3A184}" action="add"/>
</revisions>
</file>

<file path=xl/revisions/revisionLog1411111.xml><?xml version="1.0" encoding="utf-8"?>
<revisions xmlns="http://schemas.openxmlformats.org/spreadsheetml/2006/main" xmlns:r="http://schemas.openxmlformats.org/officeDocument/2006/relationships">
  <rcc rId="400" sId="1">
    <nc r="E191" t="inlineStr">
      <is>
        <t>Реконструкція території благоустрою з улаштуванням скей-парку за адресою м. Житомир, бульвар Новий (в т.ч. виготовлення ПКД)</t>
      </is>
    </nc>
  </rcc>
  <rfmt sheetId="1" sqref="A191:M191">
    <dxf>
      <fill>
        <patternFill>
          <bgColor rgb="FFFFFF00"/>
        </patternFill>
      </fill>
    </dxf>
  </rfmt>
  <rcc rId="401" sId="1" numFmtId="4">
    <nc r="I191">
      <v>1650000</v>
    </nc>
  </rcc>
  <rcc rId="402" sId="1" numFmtId="4">
    <nc r="J191">
      <v>1650000</v>
    </nc>
  </rcc>
  <rcv guid="{571B61A6-1904-4FC2-A9E0-DBF436E3A184}" action="delete"/>
  <rdn rId="0" localSheetId="1" customView="1" name="Z_571B61A6_1904_4FC2_A9E0_DBF436E3A184_.wvu.PrintArea" hidden="1" oldHidden="1">
    <formula>Лист3!$A$2:$M$252</formula>
    <oldFormula>Лист3!$A$2:$M$252</oldFormula>
  </rdn>
  <rdn rId="0" localSheetId="1" customView="1" name="Z_571B61A6_1904_4FC2_A9E0_DBF436E3A184_.wvu.PrintTitles" hidden="1" oldHidden="1">
    <formula>Лист3!$8:$11</formula>
    <oldFormula>Лист3!$8:$11</oldFormula>
  </rdn>
  <rdn rId="0" localSheetId="1" customView="1" name="Z_571B61A6_1904_4FC2_A9E0_DBF436E3A184_.wvu.Rows" hidden="1" oldHidden="1">
    <formula>Лист3!$250:$250</formula>
    <oldFormula>Лист3!$250:$250</oldFormula>
  </rdn>
  <rcv guid="{571B61A6-1904-4FC2-A9E0-DBF436E3A184}" action="add"/>
</revisions>
</file>

<file path=xl/revisions/revisionLog14111111.xml><?xml version="1.0" encoding="utf-8"?>
<revisions xmlns="http://schemas.openxmlformats.org/spreadsheetml/2006/main" xmlns:r="http://schemas.openxmlformats.org/officeDocument/2006/relationships">
  <rrc rId="392" sId="1" ref="A191:XFD191" action="insertRow">
    <undo index="0" exp="area" ref3D="1" dr="$A$249:$XFD$249" dn="Z_F1F54A05_5B5E_4C6E_AAE8_48311ED03AC9_.wvu.Rows" sId="1"/>
    <undo index="0" exp="area" ref3D="1" dr="$A$249:$XFD$249" dn="Z_E4AFF5C9_3DFC_4607_9EDE_F8BFA129163D_.wvu.Rows" sId="1"/>
    <undo index="0" exp="area" ref3D="1" dr="$A$249:$XFD$249" dn="Z_CD175147_1AE1_4489_835A_3B5FE744F708_.wvu.Rows" sId="1"/>
    <undo index="0" exp="area" ref3D="1" dr="$A$249:$XFD$249" dn="Z_907AAE17_B701_4AD1_92CD_A0B4B5571C7A_.wvu.Rows" sId="1"/>
    <undo index="0" exp="area" ref3D="1" dr="$A$249:$XFD$249" dn="Z_6191942C_4D3B_47B9_986D_EB2524784E3A_.wvu.Rows" sId="1"/>
    <undo index="0" exp="area" ref3D="1" dr="$A$249:$XFD$249" dn="Z_571B61A6_1904_4FC2_A9E0_DBF436E3A184_.wvu.Rows" sId="1"/>
    <undo index="0" exp="area" ref3D="1" dr="$A$249:$XFD$249" dn="Z_21DB0D47_AEF4_4AA4_A186_DE966A02E2DE_.wvu.Rows" sId="1"/>
    <undo index="0" exp="area" ref3D="1" dr="$A$249:$XFD$249" dn="Z_1F1F56A9_BA00_4973_95ED_0E6424B560A4_.wvu.Rows" sId="1"/>
  </rrc>
  <rcc rId="393" sId="1">
    <nc r="A191" t="inlineStr">
      <is>
        <t>1517325</t>
      </is>
    </nc>
  </rcc>
  <rcc rId="394" sId="1">
    <nc r="B191" t="inlineStr">
      <is>
        <t>7325</t>
      </is>
    </nc>
  </rcc>
  <rcc rId="395" sId="1">
    <nc r="C191" t="inlineStr">
      <is>
        <t>0443</t>
      </is>
    </nc>
  </rcc>
  <rcc rId="396" sId="1">
    <nc r="D191" t="inlineStr">
      <is>
        <r>
          <t>Будівництво</t>
        </r>
        <r>
          <rPr>
            <vertAlign val="superscript"/>
            <sz val="14"/>
            <rFont val="Times New Roman"/>
            <family val="1"/>
            <charset val="204"/>
          </rPr>
          <t>1</t>
        </r>
        <r>
          <rPr>
            <sz val="14"/>
            <rFont val="Times New Roman"/>
            <family val="1"/>
            <charset val="204"/>
          </rPr>
          <t xml:space="preserve"> споруд, установ та закладів фізичної культури і спорту</t>
        </r>
      </is>
    </nc>
  </rcc>
  <rcv guid="{571B61A6-1904-4FC2-A9E0-DBF436E3A184}" action="delete"/>
  <rdn rId="0" localSheetId="1" customView="1" name="Z_571B61A6_1904_4FC2_A9E0_DBF436E3A184_.wvu.PrintArea" hidden="1" oldHidden="1">
    <formula>Лист3!$A$2:$M$252</formula>
    <oldFormula>Лист3!$A$2:$M$252</oldFormula>
  </rdn>
  <rdn rId="0" localSheetId="1" customView="1" name="Z_571B61A6_1904_4FC2_A9E0_DBF436E3A184_.wvu.PrintTitles" hidden="1" oldHidden="1">
    <formula>Лист3!$8:$11</formula>
    <oldFormula>Лист3!$8:$11</oldFormula>
  </rdn>
  <rdn rId="0" localSheetId="1" customView="1" name="Z_571B61A6_1904_4FC2_A9E0_DBF436E3A184_.wvu.Rows" hidden="1" oldHidden="1">
    <formula>Лист3!$250:$250</formula>
    <oldFormula>Лист3!$250:$250</oldFormula>
  </rdn>
  <rcv guid="{571B61A6-1904-4FC2-A9E0-DBF436E3A184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cc rId="631" sId="1">
    <oc r="A255" t="inlineStr">
      <is>
        <t>Заступник директора  департаменту бюджету та фінансів Житомирської міської ради</t>
      </is>
    </oc>
    <nc r="A255" t="inlineStr">
      <is>
        <t>Директор  департаменту бюджету та фінансів Житомирської міської ради</t>
      </is>
    </nc>
  </rcc>
  <rcc rId="632" sId="1">
    <oc r="L255" t="inlineStr">
      <is>
        <t>Т.А.Грищук</t>
      </is>
    </oc>
    <nc r="L255" t="inlineStr">
      <is>
        <t>Д.А.Прохорчук</t>
      </is>
    </nc>
  </rcc>
  <rcv guid="{1F1F56A9-BA00-4973-95ED-0E6424B560A4}" action="delete"/>
  <rdn rId="0" localSheetId="1" customView="1" name="Z_1F1F56A9_BA00_4973_95ED_0E6424B560A4_.wvu.PrintArea" hidden="1" oldHidden="1">
    <formula>Лист3!$A$2:$M$255</formula>
    <oldFormula>Лист3!$A$2:$M$255</oldFormula>
  </rdn>
  <rdn rId="0" localSheetId="1" customView="1" name="Z_1F1F56A9_BA00_4973_95ED_0E6424B560A4_.wvu.PrintTitles" hidden="1" oldHidden="1">
    <formula>Лист3!$8:$11</formula>
    <oldFormula>Лист3!$8:$11</oldFormula>
  </rdn>
  <rdn rId="0" localSheetId="1" customView="1" name="Z_1F1F56A9_BA00_4973_95ED_0E6424B560A4_.wvu.Rows" hidden="1" oldHidden="1">
    <formula>Лист3!$253:$253</formula>
    <oldFormula>Лист3!$253:$253</oldFormula>
  </rdn>
  <rcv guid="{1F1F56A9-BA00-4973-95ED-0E6424B560A4}" action="add"/>
</revisions>
</file>

<file path=xl/revisions/revisionLog1421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Лист3!$A$2:$M$255</formula>
    <oldFormula>Лист3!$A$2:$M$255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Лист3!$253:$253</formula>
    <oldFormula>Лист3!$253:$253</oldFormula>
  </rdn>
  <rcv guid="{2DF14B55-54F3-4E86-BD73-319E8B09905C}" action="add"/>
</revisions>
</file>

<file path=xl/revisions/revisionLog14211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Лист3!$A$2:$M$256</formula>
    <oldFormula>Лист3!$A$2:$M$256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Лист3!$254:$254</formula>
    <oldFormula>Лист3!$254:$254</oldFormula>
  </rdn>
  <rcv guid="{2DF14B55-54F3-4E86-BD73-319E8B09905C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c rId="504" sId="1">
    <oc r="E34" t="inlineStr">
      <is>
        <t>Придбання ноутбука,кольорового БФП для  НВК №34 ( забезпечення потреб виборчого округу за пропозиціями депутатів міської ради)</t>
      </is>
    </oc>
    <nc r="E34" t="inlineStr">
      <is>
        <t>Придбання комп"ютерної техніки для  НВК №34 ( забезпечення потреб виборчого округу за пропозиціями депутатів міської ради)</t>
      </is>
    </nc>
  </rcc>
  <rcv guid="{F1F54A05-5B5E-4C6E-AAE8-48311ED03AC9}" action="delete"/>
  <rcv guid="{F1F54A05-5B5E-4C6E-AAE8-48311ED03AC9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v guid="{571B61A6-1904-4FC2-A9E0-DBF436E3A184}" action="delete"/>
  <rdn rId="0" localSheetId="1" customView="1" name="Z_571B61A6_1904_4FC2_A9E0_DBF436E3A184_.wvu.PrintArea" hidden="1" oldHidden="1">
    <formula>Лист3!$A$2:$M$252</formula>
    <oldFormula>Лист3!$A$2:$M$252</oldFormula>
  </rdn>
  <rdn rId="0" localSheetId="1" customView="1" name="Z_571B61A6_1904_4FC2_A9E0_DBF436E3A184_.wvu.PrintTitles" hidden="1" oldHidden="1">
    <formula>Лист3!$8:$11</formula>
    <oldFormula>Лист3!$8:$11</oldFormula>
  </rdn>
  <rdn rId="0" localSheetId="1" customView="1" name="Z_571B61A6_1904_4FC2_A9E0_DBF436E3A184_.wvu.Rows" hidden="1" oldHidden="1">
    <formula>Лист3!$250:$250</formula>
    <oldFormula>Лист3!$250:$250</oldFormula>
  </rdn>
  <rcv guid="{571B61A6-1904-4FC2-A9E0-DBF436E3A184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fmt sheetId="1" sqref="A213:M213">
    <dxf>
      <fill>
        <patternFill>
          <bgColor theme="0"/>
        </patternFill>
      </fill>
    </dxf>
  </rfmt>
  <rfmt sheetId="1" sqref="A207:M207">
    <dxf>
      <fill>
        <patternFill>
          <bgColor theme="0"/>
        </patternFill>
      </fill>
    </dxf>
  </rfmt>
  <rcv guid="{571B61A6-1904-4FC2-A9E0-DBF436E3A184}" action="delete"/>
  <rdn rId="0" localSheetId="1" customView="1" name="Z_571B61A6_1904_4FC2_A9E0_DBF436E3A184_.wvu.PrintArea" hidden="1" oldHidden="1">
    <formula>Лист3!$A$2:$M$252</formula>
    <oldFormula>Лист3!$A$2:$M$252</oldFormula>
  </rdn>
  <rdn rId="0" localSheetId="1" customView="1" name="Z_571B61A6_1904_4FC2_A9E0_DBF436E3A184_.wvu.PrintTitles" hidden="1" oldHidden="1">
    <formula>Лист3!$8:$11</formula>
    <oldFormula>Лист3!$8:$11</oldFormula>
  </rdn>
  <rdn rId="0" localSheetId="1" customView="1" name="Z_571B61A6_1904_4FC2_A9E0_DBF436E3A184_.wvu.Rows" hidden="1" oldHidden="1">
    <formula>Лист3!$250:$250</formula>
    <oldFormula>Лист3!$250:$250</oldFormula>
  </rdn>
  <rcv guid="{571B61A6-1904-4FC2-A9E0-DBF436E3A184}" action="add"/>
</revisions>
</file>

<file path=xl/revisions/revisionLog15111.xml><?xml version="1.0" encoding="utf-8"?>
<revisions xmlns="http://schemas.openxmlformats.org/spreadsheetml/2006/main" xmlns:r="http://schemas.openxmlformats.org/officeDocument/2006/relationships">
  <rcc rId="431" sId="1" numFmtId="4">
    <oc r="H213">
      <v>50</v>
    </oc>
    <nc r="H213">
      <v>1.2</v>
    </nc>
  </rcc>
  <rcc rId="432" sId="1" numFmtId="4">
    <oc r="H214">
      <v>50</v>
    </oc>
    <nc r="H214">
      <v>0.9</v>
    </nc>
  </rcc>
  <rcv guid="{571B61A6-1904-4FC2-A9E0-DBF436E3A184}" action="delete"/>
  <rdn rId="0" localSheetId="1" customView="1" name="Z_571B61A6_1904_4FC2_A9E0_DBF436E3A184_.wvu.PrintArea" hidden="1" oldHidden="1">
    <formula>Лист3!$A$2:$M$252</formula>
    <oldFormula>Лист3!$A$2:$M$252</oldFormula>
  </rdn>
  <rdn rId="0" localSheetId="1" customView="1" name="Z_571B61A6_1904_4FC2_A9E0_DBF436E3A184_.wvu.PrintTitles" hidden="1" oldHidden="1">
    <formula>Лист3!$8:$11</formula>
    <oldFormula>Лист3!$8:$11</oldFormula>
  </rdn>
  <rdn rId="0" localSheetId="1" customView="1" name="Z_571B61A6_1904_4FC2_A9E0_DBF436E3A184_.wvu.Rows" hidden="1" oldHidden="1">
    <formula>Лист3!$250:$250</formula>
    <oldFormula>Лист3!$250:$250</oldFormula>
  </rdn>
  <rcv guid="{571B61A6-1904-4FC2-A9E0-DBF436E3A184}" action="add"/>
</revisions>
</file>

<file path=xl/revisions/revisionLog151111.xml><?xml version="1.0" encoding="utf-8"?>
<revisions xmlns="http://schemas.openxmlformats.org/spreadsheetml/2006/main" xmlns:r="http://schemas.openxmlformats.org/officeDocument/2006/relationships">
  <rcv guid="{571B61A6-1904-4FC2-A9E0-DBF436E3A184}" action="delete"/>
  <rdn rId="0" localSheetId="1" customView="1" name="Z_571B61A6_1904_4FC2_A9E0_DBF436E3A184_.wvu.PrintArea" hidden="1" oldHidden="1">
    <formula>Лист3!$A$2:$M$252</formula>
    <oldFormula>Лист3!$A$2:$M$252</oldFormula>
  </rdn>
  <rdn rId="0" localSheetId="1" customView="1" name="Z_571B61A6_1904_4FC2_A9E0_DBF436E3A184_.wvu.PrintTitles" hidden="1" oldHidden="1">
    <formula>Лист3!$8:$11</formula>
    <oldFormula>Лист3!$8:$11</oldFormula>
  </rdn>
  <rdn rId="0" localSheetId="1" customView="1" name="Z_571B61A6_1904_4FC2_A9E0_DBF436E3A184_.wvu.Rows" hidden="1" oldHidden="1">
    <formula>Лист3!$250:$250</formula>
    <oldFormula>Лист3!$250:$250</oldFormula>
  </rdn>
  <rcv guid="{571B61A6-1904-4FC2-A9E0-DBF436E3A184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v guid="{F1F54A05-5B5E-4C6E-AAE8-48311ED03AC9}" action="delete"/>
  <rdn rId="0" localSheetId="1" customView="1" name="Z_F1F54A05_5B5E_4C6E_AAE8_48311ED03AC9_.wvu.PrintArea" hidden="1" oldHidden="1">
    <formula>Лист3!$A$2:$M$256</formula>
    <oldFormula>Лист3!$A$2:$M$256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Лист3!$254:$254</formula>
    <oldFormula>Лист3!$254:$254</oldFormula>
  </rdn>
  <rcv guid="{F1F54A05-5B5E-4C6E-AAE8-48311ED03AC9}" action="add"/>
</revisions>
</file>

<file path=xl/revisions/revisionLog161.xml><?xml version="1.0" encoding="utf-8"?>
<revisions xmlns="http://schemas.openxmlformats.org/spreadsheetml/2006/main" xmlns:r="http://schemas.openxmlformats.org/officeDocument/2006/relationships">
  <rcc rId="499" sId="1">
    <oc r="E129" t="inlineStr">
      <is>
        <t>Будівництво кладовища та автостоянки на міському кладовищі в м.Житомирі. 3 пусковий комплекс, 1 черга (сектор 61, 60, 59, 58) в т.ч. (коригування ПКД)</t>
      </is>
    </oc>
    <nc r="E129" t="inlineStr">
      <is>
        <t>Будівництво кладовища та автостоянки на міському кладовищі в м.Житомирі, 3 пусковий комплекс, 1 черга (сектор 61, 60, 59, 58) в т.ч. (коригування ПКД)</t>
      </is>
    </nc>
  </rcc>
  <rcc rId="500" sId="1">
    <oc r="E140" t="inlineStr">
      <is>
        <t xml:space="preserve"> -співфінансування контракту № А-5.1.2 і 5.1.3 "Заміна труб (встановлення попередньо ізольованих труб)" від 14.02.2019 р. по проекту централізованого теплопостачання у м.Житомирі за фінансування ЄБРР  </t>
      </is>
    </oc>
    <nc r="E140" t="inlineStr">
      <is>
        <t xml:space="preserve"> -співфінансування контракту № А-5.1.2 і 5.1.3 "Заміна труб (встановлення попередньо ізольованих труб)" від 14.02.2019 р. по проєкту централізованого теплопостачання у м.Житомирі за фінансування ЄБРР  </t>
      </is>
    </nc>
  </rcc>
  <rcv guid="{F1F54A05-5B5E-4C6E-AAE8-48311ED03AC9}" action="delete"/>
  <rdn rId="0" localSheetId="1" customView="1" name="Z_F1F54A05_5B5E_4C6E_AAE8_48311ED03AC9_.wvu.PrintArea" hidden="1" oldHidden="1">
    <formula>Лист3!$A$2:$M$255</formula>
  </rdn>
  <rdn rId="0" localSheetId="1" customView="1" name="Z_F1F54A05_5B5E_4C6E_AAE8_48311ED03AC9_.wvu.PrintTitles" hidden="1" oldHidden="1">
    <formula>Лист3!$8:$11</formula>
  </rdn>
  <rdn rId="0" localSheetId="1" customView="1" name="Z_F1F54A05_5B5E_4C6E_AAE8_48311ED03AC9_.wvu.Rows" hidden="1" oldHidden="1">
    <formula>Лист3!$253:$253</formula>
  </rdn>
  <rcv guid="{F1F54A05-5B5E-4C6E-AAE8-48311ED03AC9}" action="add"/>
</revisions>
</file>

<file path=xl/revisions/revisionLog1611.xml><?xml version="1.0" encoding="utf-8"?>
<revisions xmlns="http://schemas.openxmlformats.org/spreadsheetml/2006/main" xmlns:r="http://schemas.openxmlformats.org/officeDocument/2006/relationships">
  <rcv guid="{F1F54A05-5B5E-4C6E-AAE8-48311ED03AC9}" action="delete"/>
  <rdn rId="0" localSheetId="1" customView="1" name="Z_F1F54A05_5B5E_4C6E_AAE8_48311ED03AC9_.wvu.PrintArea" hidden="1" oldHidden="1">
    <formula>Лист3!$A$2:$M$255</formula>
    <oldFormula>Лист3!$A$2:$M$255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Лист3!$253:$253</formula>
    <oldFormula>Лист3!$253:$253</oldFormula>
  </rdn>
  <rcv guid="{F1F54A05-5B5E-4C6E-AAE8-48311ED03AC9}" action="add"/>
</revisions>
</file>

<file path=xl/revisions/revisionLog16111.xml><?xml version="1.0" encoding="utf-8"?>
<revisions xmlns="http://schemas.openxmlformats.org/spreadsheetml/2006/main" xmlns:r="http://schemas.openxmlformats.org/officeDocument/2006/relationships">
  <rrc rId="448" sId="1" ref="A34:XFD34" action="insertRow">
    <undo index="0" exp="area" ref3D="1" dr="$A$250:$XFD$250" dn="Z_F1F54A05_5B5E_4C6E_AAE8_48311ED03AC9_.wvu.Rows" sId="1"/>
    <undo index="0" exp="area" ref3D="1" dr="$A$250:$XFD$250" dn="Z_E4AFF5C9_3DFC_4607_9EDE_F8BFA129163D_.wvu.Rows" sId="1"/>
    <undo index="0" exp="area" ref3D="1" dr="$A$250:$XFD$250" dn="Z_CD175147_1AE1_4489_835A_3B5FE744F708_.wvu.Rows" sId="1"/>
    <undo index="0" exp="area" ref3D="1" dr="$A$250:$XFD$250" dn="Z_907AAE17_B701_4AD1_92CD_A0B4B5571C7A_.wvu.Rows" sId="1"/>
    <undo index="0" exp="area" ref3D="1" dr="$A$250:$XFD$250" dn="Z_6191942C_4D3B_47B9_986D_EB2524784E3A_.wvu.Rows" sId="1"/>
    <undo index="0" exp="area" ref3D="1" dr="$A$250:$XFD$250" dn="Z_571B61A6_1904_4FC2_A9E0_DBF436E3A184_.wvu.Rows" sId="1"/>
    <undo index="0" exp="area" ref3D="1" dr="$A$250:$XFD$250" dn="Z_21DB0D47_AEF4_4AA4_A186_DE966A02E2DE_.wvu.Rows" sId="1"/>
    <undo index="0" exp="area" ref3D="1" dr="$A$250:$XFD$250" dn="Z_1F1F56A9_BA00_4973_95ED_0E6424B560A4_.wvu.Rows" sId="1"/>
  </rrc>
  <rcc rId="449" sId="1" quotePrefix="1">
    <nc r="A34" t="inlineStr">
      <is>
        <t>0611010</t>
      </is>
    </nc>
  </rcc>
  <rcc rId="450" sId="1">
    <nc r="B34" t="inlineStr">
      <is>
        <t>1010</t>
      </is>
    </nc>
  </rcc>
  <rcc rId="451" sId="1">
    <nc r="C34" t="inlineStr">
      <is>
        <t>0910</t>
      </is>
    </nc>
  </rcc>
  <rcc rId="452" sId="1">
    <nc r="D34" t="inlineStr">
      <is>
        <t>Надання дошкільної освіти</t>
      </is>
    </nc>
  </rcc>
  <rcc rId="453" sId="1">
    <nc r="I34">
      <f>SUM(J34:L34)</f>
    </nc>
  </rcc>
  <rcc rId="454" sId="1">
    <nc r="E34" t="inlineStr">
      <is>
        <t>Придбання ноутбука,кольорового БФП для  НВК №34 ( забезпечення потреб виборчого округу за пропозиціями депутатів міської ради)</t>
      </is>
    </nc>
  </rcc>
  <rcc rId="455" sId="1" numFmtId="4">
    <nc r="J34">
      <v>20000</v>
    </nc>
  </rcc>
  <rrc rId="456" sId="1" ref="A46:XFD46" action="insertRow">
    <undo index="0" exp="area" ref3D="1" dr="$A$251:$XFD$251" dn="Z_F1F54A05_5B5E_4C6E_AAE8_48311ED03AC9_.wvu.Rows" sId="1"/>
    <undo index="0" exp="area" ref3D="1" dr="$A$251:$XFD$251" dn="Z_E4AFF5C9_3DFC_4607_9EDE_F8BFA129163D_.wvu.Rows" sId="1"/>
    <undo index="0" exp="area" ref3D="1" dr="$A$251:$XFD$251" dn="Z_CD175147_1AE1_4489_835A_3B5FE744F708_.wvu.Rows" sId="1"/>
    <undo index="0" exp="area" ref3D="1" dr="$A$251:$XFD$251" dn="Z_907AAE17_B701_4AD1_92CD_A0B4B5571C7A_.wvu.Rows" sId="1"/>
    <undo index="0" exp="area" ref3D="1" dr="$A$251:$XFD$251" dn="Z_6191942C_4D3B_47B9_986D_EB2524784E3A_.wvu.Rows" sId="1"/>
    <undo index="0" exp="area" ref3D="1" dr="$A$251:$XFD$251" dn="Z_571B61A6_1904_4FC2_A9E0_DBF436E3A184_.wvu.Rows" sId="1"/>
    <undo index="0" exp="area" ref3D="1" dr="$A$251:$XFD$251" dn="Z_21DB0D47_AEF4_4AA4_A186_DE966A02E2DE_.wvu.Rows" sId="1"/>
    <undo index="0" exp="area" ref3D="1" dr="$A$251:$XFD$251" dn="Z_1F1F56A9_BA00_4973_95ED_0E6424B560A4_.wvu.Rows" sId="1"/>
  </rrc>
  <rrc rId="457" sId="1" ref="A46:XFD46" action="insertRow">
    <undo index="0" exp="area" ref3D="1" dr="$A$252:$XFD$252" dn="Z_F1F54A05_5B5E_4C6E_AAE8_48311ED03AC9_.wvu.Rows" sId="1"/>
    <undo index="0" exp="area" ref3D="1" dr="$A$252:$XFD$252" dn="Z_E4AFF5C9_3DFC_4607_9EDE_F8BFA129163D_.wvu.Rows" sId="1"/>
    <undo index="0" exp="area" ref3D="1" dr="$A$252:$XFD$252" dn="Z_CD175147_1AE1_4489_835A_3B5FE744F708_.wvu.Rows" sId="1"/>
    <undo index="0" exp="area" ref3D="1" dr="$A$252:$XFD$252" dn="Z_907AAE17_B701_4AD1_92CD_A0B4B5571C7A_.wvu.Rows" sId="1"/>
    <undo index="0" exp="area" ref3D="1" dr="$A$252:$XFD$252" dn="Z_6191942C_4D3B_47B9_986D_EB2524784E3A_.wvu.Rows" sId="1"/>
    <undo index="0" exp="area" ref3D="1" dr="$A$252:$XFD$252" dn="Z_571B61A6_1904_4FC2_A9E0_DBF436E3A184_.wvu.Rows" sId="1"/>
    <undo index="0" exp="area" ref3D="1" dr="$A$252:$XFD$252" dn="Z_21DB0D47_AEF4_4AA4_A186_DE966A02E2DE_.wvu.Rows" sId="1"/>
    <undo index="0" exp="area" ref3D="1" dr="$A$252:$XFD$252" dn="Z_1F1F56A9_BA00_4973_95ED_0E6424B560A4_.wvu.Rows" sId="1"/>
  </rrc>
  <rcc rId="458" sId="1" quotePrefix="1">
    <nc r="A46" t="inlineStr">
      <is>
        <t>0611020</t>
      </is>
    </nc>
  </rcc>
  <rcc rId="459" sId="1">
    <nc r="B46" t="inlineStr">
      <is>
        <t>1020</t>
      </is>
    </nc>
  </rcc>
  <rcc rId="460" sId="1">
    <nc r="C46" t="inlineStr">
      <is>
        <t>0921</t>
      </is>
    </nc>
  </rcc>
  <rcc rId="461" sId="1">
    <nc r="D46" t="inlineStr">
      <is>
        <t>Надання загальної середньої освіти закладами загальної середньої освіти( у тому числі з дошкільними  підрозділами (відділеннями, групами))</t>
      </is>
    </nc>
  </rcc>
  <rcc rId="462" sId="1">
    <nc r="I46">
      <f>SUM(J46:L46)</f>
    </nc>
  </rcc>
  <rcc rId="463" sId="1" quotePrefix="1">
    <nc r="A47" t="inlineStr">
      <is>
        <t>0611020</t>
      </is>
    </nc>
  </rcc>
  <rcc rId="464" sId="1">
    <nc r="B47" t="inlineStr">
      <is>
        <t>1020</t>
      </is>
    </nc>
  </rcc>
  <rcc rId="465" sId="1">
    <nc r="C47" t="inlineStr">
      <is>
        <t>0921</t>
      </is>
    </nc>
  </rcc>
  <rcc rId="466" sId="1">
    <nc r="D47" t="inlineStr">
      <is>
        <t>Надання загальної середньої освіти закладами загальної середньої освіти( у тому числі з дошкільними  підрозділами (відділеннями, групами))</t>
      </is>
    </nc>
  </rcc>
  <rcc rId="467" sId="1">
    <nc r="I47">
      <f>SUM(J47:L47)</f>
    </nc>
  </rcc>
  <rcc rId="468" sId="1">
    <nc r="E46" t="inlineStr">
      <is>
        <t>Придбання ноутбуків для ЗОШ №14                         ( забезпечення потреб виборчого округу за пропозиціями депутатів міської ради)</t>
      </is>
    </nc>
  </rcc>
  <rcc rId="469" sId="1" numFmtId="4">
    <nc r="J46">
      <v>39000</v>
    </nc>
  </rcc>
  <rcc rId="470" sId="1" numFmtId="4">
    <nc r="J47">
      <v>24700</v>
    </nc>
  </rcc>
  <rcc rId="471" sId="1">
    <nc r="E47" t="inlineStr">
      <is>
        <t>Придбання  ігрового майданчику НВК №11  (забезпечення потреб виборчого округу за пропозиціями депутатів міської ради)</t>
      </is>
    </nc>
  </rcc>
  <rcv guid="{F1F54A05-5B5E-4C6E-AAE8-48311ED03AC9}" action="delete"/>
  <rdn rId="0" localSheetId="1" customView="1" name="Z_F1F54A05_5B5E_4C6E_AAE8_48311ED03AC9_.wvu.PrintArea" hidden="1" oldHidden="1">
    <formula>Лист3!$A$2:$M$255</formula>
    <oldFormula>Лист3!$A$2:$M$255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Лист3!$253:$253</formula>
    <oldFormula>Лист3!$253:$253</oldFormula>
  </rdn>
  <rcv guid="{F1F54A05-5B5E-4C6E-AAE8-48311ED03AC9}" action="add"/>
</revisions>
</file>

<file path=xl/revisions/revisionLog161111.xml><?xml version="1.0" encoding="utf-8"?>
<revisions xmlns="http://schemas.openxmlformats.org/spreadsheetml/2006/main" xmlns:r="http://schemas.openxmlformats.org/officeDocument/2006/relationships">
  <rcc rId="445" sId="1" numFmtId="4">
    <oc r="I22">
      <v>4341000</v>
    </oc>
    <nc r="I22">
      <f>J22+K22+L22</f>
    </nc>
  </rcc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Лист3!$250:$250</formula>
    <oldFormula>Лист3!$250:$250</oldFormula>
  </rdn>
  <rcv guid="{CD175147-1AE1-4489-835A-3B5FE744F708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Лист3!$A$2:$M$256</formula>
    <oldFormula>Лист3!$A$2:$M$256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Лист3!$254:$254</formula>
    <oldFormula>Лист3!$254:$254</oldFormula>
  </rdn>
  <rcv guid="{2DF14B55-54F3-4E86-BD73-319E8B09905C}" action="add"/>
</revisions>
</file>

<file path=xl/revisions/revisionLog171.xml><?xml version="1.0" encoding="utf-8"?>
<revisions xmlns="http://schemas.openxmlformats.org/spreadsheetml/2006/main" xmlns:r="http://schemas.openxmlformats.org/officeDocument/2006/relationships">
  <rcv guid="{F1F54A05-5B5E-4C6E-AAE8-48311ED03AC9}" action="delete"/>
  <rdn rId="0" localSheetId="1" customView="1" name="Z_F1F54A05_5B5E_4C6E_AAE8_48311ED03AC9_.wvu.PrintArea" hidden="1" oldHidden="1">
    <formula>Лист3!$A$2:$M$256</formula>
    <oldFormula>Лист3!$A$2:$M$256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Лист3!$254:$254</formula>
    <oldFormula>Лист3!$254:$254</oldFormula>
  </rdn>
  <rcv guid="{F1F54A05-5B5E-4C6E-AAE8-48311ED03AC9}" action="add"/>
</revisions>
</file>

<file path=xl/revisions/revisionLog1711.xml><?xml version="1.0" encoding="utf-8"?>
<revisions xmlns="http://schemas.openxmlformats.org/spreadsheetml/2006/main" xmlns:r="http://schemas.openxmlformats.org/officeDocument/2006/relationships">
  <rcc rId="522" sId="1">
    <oc r="E231" t="inlineStr">
      <is>
        <t>Будівництво світлофорного об'єкту на перехресті вулиці Чуднівська, 113 в м.Житомирі</t>
      </is>
    </oc>
    <nc r="E231" t="inlineStr">
      <is>
        <t>Будівництво світлофорного об'єкта по вул. Чуднівська, 113 в місті Житомирі ( у тому числі коригування ПКД)</t>
      </is>
    </nc>
  </rcc>
  <rcv guid="{F1F54A05-5B5E-4C6E-AAE8-48311ED03AC9}" action="delete"/>
  <rdn rId="0" localSheetId="1" customView="1" name="Z_F1F54A05_5B5E_4C6E_AAE8_48311ED03AC9_.wvu.PrintArea" hidden="1" oldHidden="1">
    <formula>Лист3!$A$2:$M$256</formula>
  </rdn>
  <rdn rId="0" localSheetId="1" customView="1" name="Z_F1F54A05_5B5E_4C6E_AAE8_48311ED03AC9_.wvu.PrintTitles" hidden="1" oldHidden="1">
    <formula>Лист3!$8:$11</formula>
  </rdn>
  <rdn rId="0" localSheetId="1" customView="1" name="Z_F1F54A05_5B5E_4C6E_AAE8_48311ED03AC9_.wvu.Rows" hidden="1" oldHidden="1">
    <formula>Лист3!$254:$254</formula>
  </rdn>
  <rcv guid="{F1F54A05-5B5E-4C6E-AAE8-48311ED03AC9}" action="add"/>
</revisions>
</file>

<file path=xl/revisions/revisionLog17111.xml><?xml version="1.0" encoding="utf-8"?>
<revisions xmlns="http://schemas.openxmlformats.org/spreadsheetml/2006/main" xmlns:r="http://schemas.openxmlformats.org/officeDocument/2006/relationships">
  <rcv guid="{F1F54A05-5B5E-4C6E-AAE8-48311ED03AC9}" action="delete"/>
  <rdn rId="0" localSheetId="1" customView="1" name="Z_F1F54A05_5B5E_4C6E_AAE8_48311ED03AC9_.wvu.PrintArea" hidden="1" oldHidden="1">
    <formula>Лист3!$A$2:$M$255</formula>
    <oldFormula>Лист3!$A$2:$M$255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Лист3!$253:$253</formula>
    <oldFormula>Лист3!$253:$253</oldFormula>
  </rdn>
  <rcv guid="{F1F54A05-5B5E-4C6E-AAE8-48311ED03AC9}" action="add"/>
</revisions>
</file>

<file path=xl/revisions/revisionLog171111.xml><?xml version="1.0" encoding="utf-8"?>
<revisions xmlns="http://schemas.openxmlformats.org/spreadsheetml/2006/main" xmlns:r="http://schemas.openxmlformats.org/officeDocument/2006/relationships">
  <rcc rId="481" sId="1">
    <oc r="E93" t="inlineStr">
      <is>
        <t xml:space="preserve">Придбання та встановлення дитячих майданчиків, бесідок  за пропозиціями депутатів міської ради </t>
      </is>
    </oc>
    <nc r="E93" t="inlineStr">
      <is>
        <t xml:space="preserve">Придбання та встановлення дитячих майданчиків  за пропозиціями депутатів міської ради </t>
      </is>
    </nc>
  </rcc>
  <rcc rId="482" sId="1">
    <oc r="J93">
      <f>154275+156722+49999+76000+49500+29174+15000+157000</f>
    </oc>
    <nc r="J93">
      <f>154275+156722+49999+76000+49500+29174+15000+157000-29174+49500+4010+33091</f>
    </nc>
  </rcc>
  <rcc rId="483" sId="1">
    <oc r="E98" t="inlineStr">
      <is>
        <t>Капітальний ремонт асфальтобетобетонного покриття прибудинкових територій житлових будинків та проїздів за адресою: вул. Івана Мазепи, 79 в м.Житомирі</t>
      </is>
    </oc>
    <nc r="E98" t="inlineStr">
      <is>
        <t>Капітальний ремонт асфальтобетонного покриття прибудинкових територій житлових будинків та проїздів за адресою: вул. Івана Мазепи, 79 в м.Житомирі</t>
      </is>
    </nc>
  </rcc>
  <rcc rId="484" sId="1">
    <oc r="E99" t="inlineStr">
      <is>
        <t>Капітальний ремонт асфальтобетобетонного покриття прибудинкових територій житлових будинків та проїздів за адресою: вул. Довженка, 64 в м.Житомирі</t>
      </is>
    </oc>
    <nc r="E99" t="inlineStr">
      <is>
        <t>Капітальний ремонт асфальтобетонного покриття прибудинкових територій житлових будинків та проїздів за адресою: вул. Довженка, 64 в м.Житомирі</t>
      </is>
    </nc>
  </rcc>
  <rcc rId="485" sId="1">
    <oc r="E100" t="inlineStr">
      <is>
        <t>Капітальний ремонт асфальтобетобетонного покриття прибудинкових територій житлових будинків та проїздів за адресою: вул. Юрка Тютюнника, 11 в м.Житомирі</t>
      </is>
    </oc>
    <nc r="E100" t="inlineStr">
      <is>
        <t>Капітальний ремонт асфальтобетонного покриття прибудинкових територій житлових будинків та проїздів за адресою: вул. Юрка Тютюнника, 11 в м.Житомирі</t>
      </is>
    </nc>
  </rcc>
  <rcc rId="486" sId="1">
    <oc r="E102" t="inlineStr">
      <is>
        <t>Капітальний ремонт асфальтобетобетонного покриття прибудинкових територій житлових будинків та проїздів з відновленням підпірної стінки за адресою: вул. Покровська, 94 в м.Житомирі</t>
      </is>
    </oc>
    <nc r="E102" t="inlineStr">
      <is>
        <t>Капітальний ремонт асфальтобетонного покриття прибудинкових територій житлових будинків та проїздів з відновленням підпірної стінки за адресою: вул. Покровська, 94 в м.Житомирі</t>
      </is>
    </nc>
  </rcc>
  <rcc rId="487" sId="1">
    <oc r="E101" t="inlineStr">
      <is>
        <t>Капітальний ремонт асфальтобетобетонного покриття прибудинкових територій житлових будинків та проїздів за адресою: вул. Отаманв Соколовських, 3, 7 в м.Житомирі</t>
      </is>
    </oc>
    <nc r="E101" t="inlineStr">
      <is>
        <t>Капітальний ремонт асфальтобетонного покриття прибудинкових територій житлових будинків та проїздів за адресою: вул. Отаманів Соколовських, 3, 7 в м.Житомирі</t>
      </is>
    </nc>
  </rcc>
  <rcc rId="488" sId="1">
    <oc r="E103" t="inlineStr">
      <is>
        <t>Капітальний ремонт асфальтобетобетонного покриття прибудинкових територій житлових будинків та проїздів з відновленням підпірної стінки за адресою: вул. Довженка, 49 в м.Житомирі</t>
      </is>
    </oc>
    <nc r="E103" t="inlineStr">
      <is>
        <t>Капітальний ремонт асфальтобетонного покриття прибудинкових територій житлових будинків та проїздів з відновленням підпірної стінки за адресою: вул. Довженка, 49 в м.Житомирі</t>
      </is>
    </nc>
  </rcc>
  <rcc rId="489" sId="1">
    <oc r="E104" t="inlineStr">
      <is>
        <t>Капітальний ремонт асфальтобетобетонного покриття прибудинкових територій житлових будинків та проїздів за адресою: вул. Київська, 102 - вул. Добровольчих батальйонів, 1 в м.Житомирі</t>
      </is>
    </oc>
    <nc r="E104" t="inlineStr">
      <is>
        <t>Капітальний ремонт асфальтобетонного покриття прибудинкових територій житлових будинків та проїздів за адресою: вул. Київська, 102 - вул. Добровольчих батальйонів, 1 в м.Житомирі</t>
      </is>
    </nc>
  </rcc>
  <rcc rId="490" sId="1">
    <oc r="E105" t="inlineStr">
      <is>
        <t>Капітальний ремонт асфальтобетобетонного покриття прибудинкових територій житлових будинків та проїздів за адресою: вул.Небесної Сотні, 108/56а в м.Житомирі</t>
      </is>
    </oc>
    <nc r="E105" t="inlineStr">
      <is>
        <t>Капітальний ремонт асфальтобетонного покриття прибудинкових територій житлових будинків та проїздів за адресою: вул.Небесної Сотні, 108/56а в м.Житомирі</t>
      </is>
    </nc>
  </rcc>
  <rcc rId="491" sId="1">
    <oc r="E106" t="inlineStr">
      <is>
        <t>Капітальний ремонт асфальтобетобетонного покриття прибудинкових територій житлових будинків та проїздів за адресою: вул. Велика Бердичівська, 67 в м.Житомирі</t>
      </is>
    </oc>
    <nc r="E106" t="inlineStr">
      <is>
        <t>Капітальний ремонт асфальтобетонного покриття прибудинкових територій житлових будинків та проїздів за адресою: вул. Велика Бердичівська, 67 в м.Житомирі</t>
      </is>
    </nc>
  </rcc>
  <rcc rId="492" sId="1">
    <oc r="E107" t="inlineStr">
      <is>
        <t>Капітальний ремонт асфальтобетобетонного покриття прибудинкових територій житлових будинків та проїздів за адресою: вул. Довженка, 66 в м.Житомирі</t>
      </is>
    </oc>
    <nc r="E107" t="inlineStr">
      <is>
        <t>Капітальний ремонт асфальтобетонного покриття прибудинкових територій житлових будинків та проїздів за адресою: вул. Довженка, 66 в м.Житомирі</t>
      </is>
    </nc>
  </rcc>
  <rcv guid="{F1F54A05-5B5E-4C6E-AAE8-48311ED03AC9}" action="delete"/>
  <rdn rId="0" localSheetId="1" customView="1" name="Z_F1F54A05_5B5E_4C6E_AAE8_48311ED03AC9_.wvu.PrintArea" hidden="1" oldHidden="1">
    <formula>Лист3!$A$2:$M$255</formula>
    <oldFormula>Лист3!$A$2:$M$255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Лист3!$253:$253</formula>
    <oldFormula>Лист3!$253:$253</oldFormula>
  </rdn>
  <rcv guid="{F1F54A05-5B5E-4C6E-AAE8-48311ED03AC9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v guid="{1F1F56A9-BA00-4973-95ED-0E6424B560A4}" action="delete"/>
  <rdn rId="0" localSheetId="1" customView="1" name="Z_1F1F56A9_BA00_4973_95ED_0E6424B560A4_.wvu.PrintArea" hidden="1" oldHidden="1">
    <formula>Лист3!$A$2:$M$255</formula>
    <oldFormula>Лист3!$A$2:$M$255</oldFormula>
  </rdn>
  <rdn rId="0" localSheetId="1" customView="1" name="Z_1F1F56A9_BA00_4973_95ED_0E6424B560A4_.wvu.PrintTitles" hidden="1" oldHidden="1">
    <formula>Лист3!$8:$11</formula>
    <oldFormula>Лист3!$8:$11</oldFormula>
  </rdn>
  <rdn rId="0" localSheetId="1" customView="1" name="Z_1F1F56A9_BA00_4973_95ED_0E6424B560A4_.wvu.Rows" hidden="1" oldHidden="1">
    <formula>Лист3!$253:$253</formula>
    <oldFormula>Лист3!$253:$253</oldFormula>
  </rdn>
  <rcv guid="{1F1F56A9-BA00-4973-95ED-0E6424B560A4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8"/>
  <sheetViews>
    <sheetView tabSelected="1" view="pageBreakPreview" topLeftCell="A243" zoomScale="50" zoomScaleNormal="66" zoomScaleSheetLayoutView="50" zoomScalePageLayoutView="46" workbookViewId="0">
      <selection activeCell="L249" sqref="L249"/>
    </sheetView>
  </sheetViews>
  <sheetFormatPr defaultRowHeight="18"/>
  <cols>
    <col min="1" max="1" width="15.85546875" style="1" customWidth="1"/>
    <col min="2" max="2" width="18.5703125" style="1" customWidth="1"/>
    <col min="3" max="3" width="19" style="1" customWidth="1"/>
    <col min="4" max="4" width="37.5703125" style="1" customWidth="1"/>
    <col min="5" max="5" width="52.5703125" style="1" customWidth="1"/>
    <col min="6" max="6" width="22.28515625" style="1" customWidth="1"/>
    <col min="7" max="7" width="22.85546875" style="1" customWidth="1"/>
    <col min="8" max="8" width="17.5703125" style="1" customWidth="1"/>
    <col min="9" max="10" width="26.28515625" style="1" customWidth="1"/>
    <col min="11" max="11" width="22.85546875" style="1" customWidth="1"/>
    <col min="12" max="12" width="21.5703125" style="1" customWidth="1"/>
    <col min="13" max="13" width="19.7109375" style="1" customWidth="1"/>
    <col min="14" max="16384" width="9.140625" style="1"/>
  </cols>
  <sheetData>
    <row r="1" spans="1:13" ht="0.75" customHeight="1"/>
    <row r="2" spans="1:13" ht="25.5" customHeight="1">
      <c r="J2" s="18"/>
      <c r="K2" s="109" t="s">
        <v>10</v>
      </c>
      <c r="L2" s="109"/>
      <c r="M2" s="19"/>
    </row>
    <row r="3" spans="1:13" ht="22.5" customHeight="1">
      <c r="J3" s="18"/>
      <c r="K3" s="109" t="s">
        <v>12</v>
      </c>
      <c r="L3" s="109"/>
      <c r="M3" s="20"/>
    </row>
    <row r="4" spans="1:13" ht="29.25" customHeight="1">
      <c r="G4" s="2"/>
      <c r="H4" s="2"/>
      <c r="J4" s="18"/>
      <c r="K4" s="109" t="s">
        <v>1</v>
      </c>
      <c r="L4" s="109"/>
      <c r="M4" s="19"/>
    </row>
    <row r="5" spans="1:13" ht="71.25" customHeight="1">
      <c r="A5" s="100" t="s">
        <v>99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</row>
    <row r="6" spans="1:13" ht="26.25" customHeight="1">
      <c r="A6" s="107" t="s">
        <v>26</v>
      </c>
      <c r="B6" s="107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26.25" customHeight="1">
      <c r="A7" s="108" t="s">
        <v>18</v>
      </c>
      <c r="B7" s="108"/>
      <c r="L7" s="17" t="s">
        <v>113</v>
      </c>
      <c r="M7" s="3"/>
    </row>
    <row r="8" spans="1:13" ht="72.75" customHeight="1">
      <c r="A8" s="110" t="s">
        <v>19</v>
      </c>
      <c r="B8" s="103" t="s">
        <v>20</v>
      </c>
      <c r="C8" s="103" t="s">
        <v>11</v>
      </c>
      <c r="D8" s="103" t="s">
        <v>28</v>
      </c>
      <c r="E8" s="103" t="s">
        <v>27</v>
      </c>
      <c r="F8" s="103" t="s">
        <v>21</v>
      </c>
      <c r="G8" s="103" t="s">
        <v>22</v>
      </c>
      <c r="H8" s="103" t="s">
        <v>23</v>
      </c>
      <c r="I8" s="103" t="s">
        <v>24</v>
      </c>
      <c r="J8" s="103"/>
      <c r="K8" s="103"/>
      <c r="L8" s="103"/>
      <c r="M8" s="103" t="s">
        <v>25</v>
      </c>
    </row>
    <row r="9" spans="1:13" ht="36.75" customHeight="1">
      <c r="A9" s="110"/>
      <c r="B9" s="103"/>
      <c r="C9" s="103"/>
      <c r="D9" s="103"/>
      <c r="E9" s="103"/>
      <c r="F9" s="103"/>
      <c r="G9" s="103"/>
      <c r="H9" s="103"/>
      <c r="I9" s="101" t="s">
        <v>112</v>
      </c>
      <c r="J9" s="104" t="s">
        <v>194</v>
      </c>
      <c r="K9" s="105"/>
      <c r="L9" s="106"/>
      <c r="M9" s="103"/>
    </row>
    <row r="10" spans="1:13" ht="162" customHeight="1">
      <c r="A10" s="110"/>
      <c r="B10" s="103"/>
      <c r="C10" s="103"/>
      <c r="D10" s="103"/>
      <c r="E10" s="103"/>
      <c r="F10" s="103"/>
      <c r="G10" s="103"/>
      <c r="H10" s="103"/>
      <c r="I10" s="102"/>
      <c r="J10" s="23" t="s">
        <v>220</v>
      </c>
      <c r="K10" s="23" t="s">
        <v>195</v>
      </c>
      <c r="L10" s="23" t="s">
        <v>196</v>
      </c>
      <c r="M10" s="103"/>
    </row>
    <row r="11" spans="1:13" ht="27" customHeight="1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21" t="s">
        <v>197</v>
      </c>
      <c r="K11" s="22" t="s">
        <v>198</v>
      </c>
      <c r="L11" s="22" t="s">
        <v>199</v>
      </c>
      <c r="M11" s="8">
        <v>10</v>
      </c>
    </row>
    <row r="12" spans="1:13" ht="39.75" customHeight="1">
      <c r="A12" s="30" t="s">
        <v>77</v>
      </c>
      <c r="B12" s="31"/>
      <c r="C12" s="31"/>
      <c r="D12" s="32" t="s">
        <v>76</v>
      </c>
      <c r="E12" s="31"/>
      <c r="F12" s="31"/>
      <c r="G12" s="31"/>
      <c r="H12" s="31"/>
      <c r="I12" s="26">
        <f>I13</f>
        <v>6011850</v>
      </c>
      <c r="J12" s="26">
        <f>J13</f>
        <v>5804850</v>
      </c>
      <c r="K12" s="26"/>
      <c r="L12" s="26">
        <f t="shared" ref="L12" si="0">L13</f>
        <v>207000</v>
      </c>
      <c r="M12" s="31"/>
    </row>
    <row r="13" spans="1:13" ht="40.5" customHeight="1">
      <c r="A13" s="33" t="s">
        <v>78</v>
      </c>
      <c r="B13" s="31"/>
      <c r="C13" s="31"/>
      <c r="D13" s="34" t="s">
        <v>76</v>
      </c>
      <c r="E13" s="31"/>
      <c r="F13" s="31"/>
      <c r="G13" s="31"/>
      <c r="H13" s="31"/>
      <c r="I13" s="35">
        <f>J13+K13+L13</f>
        <v>6011850</v>
      </c>
      <c r="J13" s="35">
        <f>J14+J21+J15+J16+J17+J18+J19+J22+J20</f>
        <v>5804850</v>
      </c>
      <c r="K13" s="35"/>
      <c r="L13" s="35">
        <f>L14+L21+L15+L16+L17+L18+L19+L22+L20</f>
        <v>207000</v>
      </c>
      <c r="M13" s="93"/>
    </row>
    <row r="14" spans="1:13" ht="150">
      <c r="A14" s="36" t="s">
        <v>114</v>
      </c>
      <c r="B14" s="37" t="s">
        <v>116</v>
      </c>
      <c r="C14" s="38" t="s">
        <v>117</v>
      </c>
      <c r="D14" s="25" t="s">
        <v>147</v>
      </c>
      <c r="E14" s="25" t="s">
        <v>115</v>
      </c>
      <c r="F14" s="31"/>
      <c r="G14" s="31"/>
      <c r="H14" s="31"/>
      <c r="I14" s="24">
        <f>J14+K14+L14</f>
        <v>411000</v>
      </c>
      <c r="J14" s="24">
        <f>600000-189000</f>
        <v>411000</v>
      </c>
      <c r="K14" s="35"/>
      <c r="L14" s="35"/>
      <c r="M14" s="31"/>
    </row>
    <row r="15" spans="1:13" ht="163.5" customHeight="1">
      <c r="A15" s="39" t="s">
        <v>177</v>
      </c>
      <c r="B15" s="31" t="s">
        <v>178</v>
      </c>
      <c r="C15" s="38" t="s">
        <v>179</v>
      </c>
      <c r="D15" s="25" t="s">
        <v>180</v>
      </c>
      <c r="E15" s="25" t="s">
        <v>181</v>
      </c>
      <c r="F15" s="31"/>
      <c r="G15" s="31"/>
      <c r="H15" s="31"/>
      <c r="I15" s="24">
        <f t="shared" ref="I15:I22" si="1">J15+K15+L15</f>
        <v>457000</v>
      </c>
      <c r="J15" s="24">
        <v>250000</v>
      </c>
      <c r="K15" s="35"/>
      <c r="L15" s="24">
        <v>207000</v>
      </c>
      <c r="M15" s="31"/>
    </row>
    <row r="16" spans="1:13" ht="112.5" customHeight="1">
      <c r="A16" s="39" t="s">
        <v>80</v>
      </c>
      <c r="B16" s="31">
        <v>7370</v>
      </c>
      <c r="C16" s="38" t="s">
        <v>94</v>
      </c>
      <c r="D16" s="25" t="s">
        <v>81</v>
      </c>
      <c r="E16" s="40" t="s">
        <v>276</v>
      </c>
      <c r="F16" s="31"/>
      <c r="G16" s="31"/>
      <c r="H16" s="31"/>
      <c r="I16" s="24">
        <f t="shared" si="1"/>
        <v>75100</v>
      </c>
      <c r="J16" s="24">
        <v>75100</v>
      </c>
      <c r="K16" s="24"/>
      <c r="L16" s="24"/>
      <c r="M16" s="31"/>
    </row>
    <row r="17" spans="1:13" ht="102" customHeight="1">
      <c r="A17" s="39" t="s">
        <v>80</v>
      </c>
      <c r="B17" s="31">
        <v>7370</v>
      </c>
      <c r="C17" s="38" t="s">
        <v>94</v>
      </c>
      <c r="D17" s="25" t="s">
        <v>81</v>
      </c>
      <c r="E17" s="40" t="s">
        <v>389</v>
      </c>
      <c r="F17" s="31"/>
      <c r="G17" s="31"/>
      <c r="H17" s="31"/>
      <c r="I17" s="24">
        <f t="shared" si="1"/>
        <v>68650</v>
      </c>
      <c r="J17" s="24">
        <v>68650</v>
      </c>
      <c r="K17" s="24"/>
      <c r="L17" s="24"/>
      <c r="M17" s="31"/>
    </row>
    <row r="18" spans="1:13" ht="114" customHeight="1">
      <c r="A18" s="39" t="s">
        <v>80</v>
      </c>
      <c r="B18" s="31">
        <v>7370</v>
      </c>
      <c r="C18" s="38" t="s">
        <v>94</v>
      </c>
      <c r="D18" s="25" t="s">
        <v>81</v>
      </c>
      <c r="E18" s="40" t="s">
        <v>390</v>
      </c>
      <c r="F18" s="31"/>
      <c r="G18" s="31"/>
      <c r="H18" s="31"/>
      <c r="I18" s="24">
        <f t="shared" si="1"/>
        <v>84900</v>
      </c>
      <c r="J18" s="24">
        <v>84900</v>
      </c>
      <c r="K18" s="24"/>
      <c r="L18" s="24"/>
      <c r="M18" s="31"/>
    </row>
    <row r="19" spans="1:13" ht="99" customHeight="1">
      <c r="A19" s="39" t="s">
        <v>80</v>
      </c>
      <c r="B19" s="31">
        <v>7370</v>
      </c>
      <c r="C19" s="38" t="s">
        <v>94</v>
      </c>
      <c r="D19" s="25" t="s">
        <v>81</v>
      </c>
      <c r="E19" s="40" t="s">
        <v>391</v>
      </c>
      <c r="F19" s="31"/>
      <c r="G19" s="31"/>
      <c r="H19" s="31"/>
      <c r="I19" s="24">
        <f t="shared" si="1"/>
        <v>71200</v>
      </c>
      <c r="J19" s="24">
        <v>71200</v>
      </c>
      <c r="K19" s="24"/>
      <c r="L19" s="24"/>
      <c r="M19" s="31"/>
    </row>
    <row r="20" spans="1:13" ht="99" customHeight="1">
      <c r="A20" s="39">
        <v>217530</v>
      </c>
      <c r="B20" s="31">
        <v>7530</v>
      </c>
      <c r="C20" s="38" t="s">
        <v>359</v>
      </c>
      <c r="D20" s="25" t="s">
        <v>360</v>
      </c>
      <c r="E20" s="40" t="s">
        <v>361</v>
      </c>
      <c r="F20" s="31"/>
      <c r="G20" s="31"/>
      <c r="H20" s="31"/>
      <c r="I20" s="24">
        <f t="shared" si="1"/>
        <v>340000</v>
      </c>
      <c r="J20" s="24">
        <v>340000</v>
      </c>
      <c r="K20" s="24"/>
      <c r="L20" s="24"/>
      <c r="M20" s="31"/>
    </row>
    <row r="21" spans="1:13" ht="91.5" customHeight="1">
      <c r="A21" s="27" t="s">
        <v>140</v>
      </c>
      <c r="B21" s="27" t="s">
        <v>141</v>
      </c>
      <c r="C21" s="27" t="s">
        <v>94</v>
      </c>
      <c r="D21" s="25" t="s">
        <v>142</v>
      </c>
      <c r="E21" s="25" t="s">
        <v>146</v>
      </c>
      <c r="F21" s="31"/>
      <c r="G21" s="31"/>
      <c r="H21" s="31"/>
      <c r="I21" s="24">
        <f t="shared" si="1"/>
        <v>190000</v>
      </c>
      <c r="J21" s="24">
        <v>190000</v>
      </c>
      <c r="K21" s="24"/>
      <c r="L21" s="24"/>
      <c r="M21" s="31"/>
    </row>
    <row r="22" spans="1:13" ht="91.5" customHeight="1">
      <c r="A22" s="27" t="s">
        <v>143</v>
      </c>
      <c r="B22" s="27" t="s">
        <v>144</v>
      </c>
      <c r="C22" s="27" t="s">
        <v>94</v>
      </c>
      <c r="D22" s="25" t="s">
        <v>145</v>
      </c>
      <c r="E22" s="25" t="s">
        <v>291</v>
      </c>
      <c r="F22" s="31"/>
      <c r="G22" s="31"/>
      <c r="H22" s="31"/>
      <c r="I22" s="24">
        <f t="shared" si="1"/>
        <v>4314000</v>
      </c>
      <c r="J22" s="24">
        <f>3360000+954000</f>
        <v>4314000</v>
      </c>
      <c r="K22" s="24"/>
      <c r="L22" s="24"/>
      <c r="M22" s="31"/>
    </row>
    <row r="23" spans="1:13" s="13" customFormat="1" ht="47.25" customHeight="1">
      <c r="A23" s="30" t="s">
        <v>34</v>
      </c>
      <c r="B23" s="32"/>
      <c r="C23" s="32"/>
      <c r="D23" s="32" t="s">
        <v>32</v>
      </c>
      <c r="E23" s="32"/>
      <c r="F23" s="32"/>
      <c r="G23" s="32"/>
      <c r="H23" s="32"/>
      <c r="I23" s="26">
        <f>I24</f>
        <v>9174436</v>
      </c>
      <c r="J23" s="26">
        <f>J24</f>
        <v>5564744</v>
      </c>
      <c r="K23" s="26"/>
      <c r="L23" s="26">
        <f>L24</f>
        <v>3609692</v>
      </c>
      <c r="M23" s="32"/>
    </row>
    <row r="24" spans="1:13" s="10" customFormat="1" ht="47.25" customHeight="1">
      <c r="A24" s="41" t="s">
        <v>33</v>
      </c>
      <c r="B24" s="34"/>
      <c r="C24" s="34"/>
      <c r="D24" s="34" t="s">
        <v>32</v>
      </c>
      <c r="E24" s="34"/>
      <c r="F24" s="34"/>
      <c r="G24" s="34"/>
      <c r="H24" s="34"/>
      <c r="I24" s="35">
        <f>SUM(I25:I61)</f>
        <v>9174436</v>
      </c>
      <c r="J24" s="35">
        <f>SUM(J25:J61)</f>
        <v>5564744</v>
      </c>
      <c r="K24" s="35"/>
      <c r="L24" s="35">
        <f>SUM(L25:L60)</f>
        <v>3609692</v>
      </c>
      <c r="M24" s="34"/>
    </row>
    <row r="25" spans="1:13" s="10" customFormat="1" ht="88.5" customHeight="1">
      <c r="A25" s="42" t="s">
        <v>122</v>
      </c>
      <c r="B25" s="27" t="s">
        <v>123</v>
      </c>
      <c r="C25" s="27" t="s">
        <v>124</v>
      </c>
      <c r="D25" s="25" t="s">
        <v>125</v>
      </c>
      <c r="E25" s="25" t="s">
        <v>290</v>
      </c>
      <c r="F25" s="34"/>
      <c r="G25" s="34"/>
      <c r="H25" s="34"/>
      <c r="I25" s="24">
        <f t="shared" ref="I25:I61" si="2">SUM(J25:L25)</f>
        <v>100000</v>
      </c>
      <c r="J25" s="26"/>
      <c r="K25" s="26"/>
      <c r="L25" s="24">
        <v>100000</v>
      </c>
      <c r="M25" s="34"/>
    </row>
    <row r="26" spans="1:13" s="79" customFormat="1" ht="65.25" customHeight="1">
      <c r="A26" s="42" t="s">
        <v>122</v>
      </c>
      <c r="B26" s="27" t="s">
        <v>123</v>
      </c>
      <c r="C26" s="27" t="s">
        <v>124</v>
      </c>
      <c r="D26" s="25" t="s">
        <v>125</v>
      </c>
      <c r="E26" s="25" t="s">
        <v>127</v>
      </c>
      <c r="F26" s="34"/>
      <c r="G26" s="34"/>
      <c r="H26" s="34"/>
      <c r="I26" s="24">
        <f t="shared" si="2"/>
        <v>100000</v>
      </c>
      <c r="J26" s="26"/>
      <c r="K26" s="26"/>
      <c r="L26" s="24">
        <f>200000-100000</f>
        <v>100000</v>
      </c>
      <c r="M26" s="34"/>
    </row>
    <row r="27" spans="1:13" s="10" customFormat="1" ht="52.5" customHeight="1">
      <c r="A27" s="42" t="s">
        <v>122</v>
      </c>
      <c r="B27" s="27" t="s">
        <v>123</v>
      </c>
      <c r="C27" s="27" t="s">
        <v>124</v>
      </c>
      <c r="D27" s="25" t="s">
        <v>125</v>
      </c>
      <c r="E27" s="25" t="s">
        <v>126</v>
      </c>
      <c r="F27" s="34"/>
      <c r="G27" s="34"/>
      <c r="H27" s="34"/>
      <c r="I27" s="24">
        <f t="shared" si="2"/>
        <v>218687</v>
      </c>
      <c r="J27" s="26"/>
      <c r="K27" s="26"/>
      <c r="L27" s="24">
        <v>218687</v>
      </c>
      <c r="M27" s="34"/>
    </row>
    <row r="28" spans="1:13" s="10" customFormat="1" ht="87" customHeight="1">
      <c r="A28" s="42" t="s">
        <v>122</v>
      </c>
      <c r="B28" s="27" t="s">
        <v>123</v>
      </c>
      <c r="C28" s="27" t="s">
        <v>124</v>
      </c>
      <c r="D28" s="25" t="s">
        <v>125</v>
      </c>
      <c r="E28" s="25" t="s">
        <v>200</v>
      </c>
      <c r="F28" s="34"/>
      <c r="G28" s="34"/>
      <c r="H28" s="34"/>
      <c r="I28" s="24">
        <f t="shared" si="2"/>
        <v>29000</v>
      </c>
      <c r="J28" s="24">
        <f>16000+13000</f>
        <v>29000</v>
      </c>
      <c r="K28" s="26"/>
      <c r="L28" s="24"/>
      <c r="M28" s="34"/>
    </row>
    <row r="29" spans="1:13" s="10" customFormat="1" ht="71.25" customHeight="1">
      <c r="A29" s="42" t="s">
        <v>122</v>
      </c>
      <c r="B29" s="27" t="s">
        <v>123</v>
      </c>
      <c r="C29" s="27" t="s">
        <v>124</v>
      </c>
      <c r="D29" s="25" t="s">
        <v>125</v>
      </c>
      <c r="E29" s="25" t="s">
        <v>239</v>
      </c>
      <c r="F29" s="34"/>
      <c r="G29" s="34"/>
      <c r="H29" s="34"/>
      <c r="I29" s="24">
        <f t="shared" si="2"/>
        <v>42000</v>
      </c>
      <c r="J29" s="24">
        <f>12000+24000+6000</f>
        <v>42000</v>
      </c>
      <c r="K29" s="26"/>
      <c r="L29" s="24"/>
      <c r="M29" s="34"/>
    </row>
    <row r="30" spans="1:13" s="10" customFormat="1" ht="68.25" customHeight="1">
      <c r="A30" s="42" t="s">
        <v>122</v>
      </c>
      <c r="B30" s="27" t="s">
        <v>123</v>
      </c>
      <c r="C30" s="27" t="s">
        <v>124</v>
      </c>
      <c r="D30" s="25" t="s">
        <v>125</v>
      </c>
      <c r="E30" s="25" t="s">
        <v>240</v>
      </c>
      <c r="F30" s="34"/>
      <c r="G30" s="34"/>
      <c r="H30" s="34"/>
      <c r="I30" s="24">
        <f t="shared" si="2"/>
        <v>10000</v>
      </c>
      <c r="J30" s="24">
        <v>10000</v>
      </c>
      <c r="K30" s="26"/>
      <c r="L30" s="24"/>
      <c r="M30" s="34"/>
    </row>
    <row r="31" spans="1:13" s="10" customFormat="1" ht="68.25" customHeight="1">
      <c r="A31" s="42" t="s">
        <v>122</v>
      </c>
      <c r="B31" s="27" t="s">
        <v>123</v>
      </c>
      <c r="C31" s="27" t="s">
        <v>124</v>
      </c>
      <c r="D31" s="25" t="s">
        <v>125</v>
      </c>
      <c r="E31" s="25" t="s">
        <v>351</v>
      </c>
      <c r="F31" s="34"/>
      <c r="G31" s="34"/>
      <c r="H31" s="34"/>
      <c r="I31" s="24">
        <f t="shared" si="2"/>
        <v>7595</v>
      </c>
      <c r="J31" s="24">
        <v>7595</v>
      </c>
      <c r="K31" s="26"/>
      <c r="L31" s="24"/>
      <c r="M31" s="34"/>
    </row>
    <row r="32" spans="1:13" s="10" customFormat="1" ht="79.5" customHeight="1">
      <c r="A32" s="42" t="s">
        <v>122</v>
      </c>
      <c r="B32" s="27" t="s">
        <v>123</v>
      </c>
      <c r="C32" s="27" t="s">
        <v>124</v>
      </c>
      <c r="D32" s="25" t="s">
        <v>125</v>
      </c>
      <c r="E32" s="25" t="s">
        <v>352</v>
      </c>
      <c r="F32" s="34"/>
      <c r="G32" s="34"/>
      <c r="H32" s="34"/>
      <c r="I32" s="24">
        <f t="shared" si="2"/>
        <v>10000</v>
      </c>
      <c r="J32" s="24">
        <v>10000</v>
      </c>
      <c r="K32" s="26"/>
      <c r="L32" s="24"/>
      <c r="M32" s="34"/>
    </row>
    <row r="33" spans="1:13" s="10" customFormat="1" ht="79.5" customHeight="1">
      <c r="A33" s="42" t="s">
        <v>122</v>
      </c>
      <c r="B33" s="27" t="s">
        <v>123</v>
      </c>
      <c r="C33" s="27" t="s">
        <v>124</v>
      </c>
      <c r="D33" s="25" t="s">
        <v>125</v>
      </c>
      <c r="E33" s="25" t="s">
        <v>393</v>
      </c>
      <c r="F33" s="34"/>
      <c r="G33" s="34"/>
      <c r="H33" s="34"/>
      <c r="I33" s="24">
        <f t="shared" ref="I33" si="3">SUM(J33:L33)</f>
        <v>33912</v>
      </c>
      <c r="J33" s="24">
        <v>33912</v>
      </c>
      <c r="K33" s="26"/>
      <c r="L33" s="24"/>
      <c r="M33" s="34"/>
    </row>
    <row r="34" spans="1:13" s="10" customFormat="1" ht="79.5" customHeight="1">
      <c r="A34" s="42" t="s">
        <v>122</v>
      </c>
      <c r="B34" s="27" t="s">
        <v>123</v>
      </c>
      <c r="C34" s="27" t="s">
        <v>124</v>
      </c>
      <c r="D34" s="25" t="s">
        <v>125</v>
      </c>
      <c r="E34" s="25" t="s">
        <v>423</v>
      </c>
      <c r="F34" s="34"/>
      <c r="G34" s="34"/>
      <c r="H34" s="34"/>
      <c r="I34" s="24">
        <f>SUM(J34:L34)</f>
        <v>20000</v>
      </c>
      <c r="J34" s="24">
        <v>20000</v>
      </c>
      <c r="K34" s="26"/>
      <c r="L34" s="24"/>
      <c r="M34" s="34"/>
    </row>
    <row r="35" spans="1:13" s="10" customFormat="1" ht="53.25" customHeight="1">
      <c r="A35" s="42" t="s">
        <v>122</v>
      </c>
      <c r="B35" s="27" t="s">
        <v>123</v>
      </c>
      <c r="C35" s="27" t="s">
        <v>124</v>
      </c>
      <c r="D35" s="25" t="s">
        <v>125</v>
      </c>
      <c r="E35" s="25" t="s">
        <v>277</v>
      </c>
      <c r="F35" s="34"/>
      <c r="G35" s="34"/>
      <c r="H35" s="34"/>
      <c r="I35" s="24">
        <f t="shared" si="2"/>
        <v>23000</v>
      </c>
      <c r="J35" s="24">
        <v>23000</v>
      </c>
      <c r="K35" s="26"/>
      <c r="L35" s="24"/>
      <c r="M35" s="34"/>
    </row>
    <row r="36" spans="1:13" s="10" customFormat="1" ht="68.25" customHeight="1">
      <c r="A36" s="42" t="s">
        <v>122</v>
      </c>
      <c r="B36" s="27" t="s">
        <v>123</v>
      </c>
      <c r="C36" s="27" t="s">
        <v>124</v>
      </c>
      <c r="D36" s="25" t="s">
        <v>125</v>
      </c>
      <c r="E36" s="25" t="s">
        <v>278</v>
      </c>
      <c r="F36" s="34"/>
      <c r="G36" s="34"/>
      <c r="H36" s="34"/>
      <c r="I36" s="24">
        <f t="shared" si="2"/>
        <v>71213</v>
      </c>
      <c r="J36" s="24">
        <v>71213</v>
      </c>
      <c r="K36" s="26"/>
      <c r="L36" s="24"/>
      <c r="M36" s="34"/>
    </row>
    <row r="37" spans="1:13" s="10" customFormat="1" ht="41.25" customHeight="1">
      <c r="A37" s="42" t="s">
        <v>122</v>
      </c>
      <c r="B37" s="27" t="s">
        <v>123</v>
      </c>
      <c r="C37" s="27" t="s">
        <v>124</v>
      </c>
      <c r="D37" s="25" t="s">
        <v>125</v>
      </c>
      <c r="E37" s="25" t="s">
        <v>279</v>
      </c>
      <c r="F37" s="34"/>
      <c r="G37" s="34"/>
      <c r="H37" s="34"/>
      <c r="I37" s="24">
        <f t="shared" si="2"/>
        <v>46000</v>
      </c>
      <c r="J37" s="24">
        <v>46000</v>
      </c>
      <c r="K37" s="26"/>
      <c r="L37" s="24"/>
      <c r="M37" s="34"/>
    </row>
    <row r="38" spans="1:13" s="10" customFormat="1" ht="34.5" customHeight="1">
      <c r="A38" s="42" t="s">
        <v>122</v>
      </c>
      <c r="B38" s="27" t="s">
        <v>123</v>
      </c>
      <c r="C38" s="27" t="s">
        <v>124</v>
      </c>
      <c r="D38" s="25" t="s">
        <v>125</v>
      </c>
      <c r="E38" s="25" t="s">
        <v>292</v>
      </c>
      <c r="F38" s="34"/>
      <c r="G38" s="34"/>
      <c r="H38" s="34"/>
      <c r="I38" s="24">
        <f t="shared" si="2"/>
        <v>10000</v>
      </c>
      <c r="J38" s="24">
        <v>10000</v>
      </c>
      <c r="K38" s="26"/>
      <c r="L38" s="24"/>
      <c r="M38" s="34"/>
    </row>
    <row r="39" spans="1:13" s="10" customFormat="1" ht="56.25" customHeight="1">
      <c r="A39" s="42" t="s">
        <v>122</v>
      </c>
      <c r="B39" s="27" t="s">
        <v>123</v>
      </c>
      <c r="C39" s="27" t="s">
        <v>124</v>
      </c>
      <c r="D39" s="25" t="s">
        <v>125</v>
      </c>
      <c r="E39" s="25" t="s">
        <v>294</v>
      </c>
      <c r="F39" s="34"/>
      <c r="G39" s="34"/>
      <c r="H39" s="34"/>
      <c r="I39" s="24">
        <f t="shared" si="2"/>
        <v>250000</v>
      </c>
      <c r="J39" s="24">
        <v>250000</v>
      </c>
      <c r="K39" s="26"/>
      <c r="L39" s="24"/>
      <c r="M39" s="34"/>
    </row>
    <row r="40" spans="1:13" s="10" customFormat="1" ht="56.25" customHeight="1">
      <c r="A40" s="42" t="s">
        <v>122</v>
      </c>
      <c r="B40" s="27" t="s">
        <v>123</v>
      </c>
      <c r="C40" s="27" t="s">
        <v>124</v>
      </c>
      <c r="D40" s="25" t="s">
        <v>125</v>
      </c>
      <c r="E40" s="25" t="s">
        <v>306</v>
      </c>
      <c r="F40" s="34"/>
      <c r="G40" s="34"/>
      <c r="H40" s="34"/>
      <c r="I40" s="24">
        <f t="shared" si="2"/>
        <v>33300</v>
      </c>
      <c r="J40" s="24">
        <v>33300</v>
      </c>
      <c r="K40" s="26"/>
      <c r="L40" s="24"/>
      <c r="M40" s="34"/>
    </row>
    <row r="41" spans="1:13" s="10" customFormat="1" ht="41.25" customHeight="1">
      <c r="A41" s="42" t="s">
        <v>122</v>
      </c>
      <c r="B41" s="27" t="s">
        <v>123</v>
      </c>
      <c r="C41" s="27" t="s">
        <v>124</v>
      </c>
      <c r="D41" s="25" t="s">
        <v>125</v>
      </c>
      <c r="E41" s="25" t="s">
        <v>424</v>
      </c>
      <c r="F41" s="34"/>
      <c r="G41" s="34"/>
      <c r="H41" s="34"/>
      <c r="I41" s="24">
        <f t="shared" si="2"/>
        <v>17700</v>
      </c>
      <c r="J41" s="24">
        <v>17700</v>
      </c>
      <c r="K41" s="26"/>
      <c r="L41" s="24"/>
      <c r="M41" s="34"/>
    </row>
    <row r="42" spans="1:13" s="79" customFormat="1" ht="65.25" customHeight="1">
      <c r="A42" s="27" t="s">
        <v>122</v>
      </c>
      <c r="B42" s="27" t="s">
        <v>123</v>
      </c>
      <c r="C42" s="27" t="s">
        <v>124</v>
      </c>
      <c r="D42" s="25" t="s">
        <v>125</v>
      </c>
      <c r="E42" s="25" t="s">
        <v>344</v>
      </c>
      <c r="F42" s="34"/>
      <c r="G42" s="34"/>
      <c r="H42" s="34"/>
      <c r="I42" s="24">
        <f t="shared" si="2"/>
        <v>22100</v>
      </c>
      <c r="J42" s="24"/>
      <c r="K42" s="26"/>
      <c r="L42" s="24">
        <v>22100</v>
      </c>
      <c r="M42" s="34"/>
    </row>
    <row r="43" spans="1:13" s="79" customFormat="1" ht="65.25" customHeight="1">
      <c r="A43" s="27" t="s">
        <v>122</v>
      </c>
      <c r="B43" s="27" t="s">
        <v>123</v>
      </c>
      <c r="C43" s="27" t="s">
        <v>124</v>
      </c>
      <c r="D43" s="25" t="s">
        <v>125</v>
      </c>
      <c r="E43" s="25" t="s">
        <v>358</v>
      </c>
      <c r="F43" s="34"/>
      <c r="G43" s="34"/>
      <c r="H43" s="34"/>
      <c r="I43" s="24">
        <f t="shared" si="2"/>
        <v>23600</v>
      </c>
      <c r="J43" s="24">
        <v>23600</v>
      </c>
      <c r="K43" s="26"/>
      <c r="L43" s="24"/>
      <c r="M43" s="34"/>
    </row>
    <row r="44" spans="1:13" s="79" customFormat="1" ht="51.75" customHeight="1">
      <c r="A44" s="27" t="s">
        <v>122</v>
      </c>
      <c r="B44" s="27" t="s">
        <v>123</v>
      </c>
      <c r="C44" s="27" t="s">
        <v>124</v>
      </c>
      <c r="D44" s="25" t="s">
        <v>125</v>
      </c>
      <c r="E44" s="25" t="s">
        <v>421</v>
      </c>
      <c r="F44" s="34"/>
      <c r="G44" s="34"/>
      <c r="H44" s="34"/>
      <c r="I44" s="24">
        <f t="shared" ref="I44:I45" si="4">SUM(J44:L44)</f>
        <v>15000</v>
      </c>
      <c r="J44" s="24">
        <v>15000</v>
      </c>
      <c r="K44" s="26"/>
      <c r="L44" s="24"/>
      <c r="M44" s="34"/>
    </row>
    <row r="45" spans="1:13" s="79" customFormat="1" ht="51.75" customHeight="1">
      <c r="A45" s="27" t="s">
        <v>122</v>
      </c>
      <c r="B45" s="27" t="s">
        <v>123</v>
      </c>
      <c r="C45" s="27" t="s">
        <v>124</v>
      </c>
      <c r="D45" s="25" t="s">
        <v>125</v>
      </c>
      <c r="E45" s="25" t="s">
        <v>422</v>
      </c>
      <c r="F45" s="34"/>
      <c r="G45" s="34"/>
      <c r="H45" s="34"/>
      <c r="I45" s="24">
        <f t="shared" si="4"/>
        <v>49000</v>
      </c>
      <c r="J45" s="24">
        <v>49000</v>
      </c>
      <c r="K45" s="26"/>
      <c r="L45" s="24"/>
      <c r="M45" s="34"/>
    </row>
    <row r="46" spans="1:13" s="79" customFormat="1" ht="65.25" customHeight="1">
      <c r="A46" s="27" t="s">
        <v>122</v>
      </c>
      <c r="B46" s="27" t="s">
        <v>123</v>
      </c>
      <c r="C46" s="27" t="s">
        <v>124</v>
      </c>
      <c r="D46" s="25" t="s">
        <v>125</v>
      </c>
      <c r="E46" s="25" t="s">
        <v>425</v>
      </c>
      <c r="F46" s="34"/>
      <c r="G46" s="34"/>
      <c r="H46" s="34"/>
      <c r="I46" s="24">
        <f t="shared" si="2"/>
        <v>7000</v>
      </c>
      <c r="J46" s="24">
        <v>7000</v>
      </c>
      <c r="K46" s="26"/>
      <c r="L46" s="24"/>
      <c r="M46" s="34"/>
    </row>
    <row r="47" spans="1:13" s="10" customFormat="1" ht="113.25" customHeight="1">
      <c r="A47" s="42" t="s">
        <v>118</v>
      </c>
      <c r="B47" s="27" t="s">
        <v>119</v>
      </c>
      <c r="C47" s="27" t="s">
        <v>120</v>
      </c>
      <c r="D47" s="25" t="s">
        <v>121</v>
      </c>
      <c r="E47" s="25" t="s">
        <v>241</v>
      </c>
      <c r="F47" s="34"/>
      <c r="G47" s="34"/>
      <c r="H47" s="34"/>
      <c r="I47" s="24">
        <f t="shared" si="2"/>
        <v>13000</v>
      </c>
      <c r="J47" s="24">
        <v>13000</v>
      </c>
      <c r="K47" s="26"/>
      <c r="L47" s="24"/>
      <c r="M47" s="34"/>
    </row>
    <row r="48" spans="1:13" s="10" customFormat="1" ht="113.25" customHeight="1">
      <c r="A48" s="42" t="s">
        <v>118</v>
      </c>
      <c r="B48" s="27" t="s">
        <v>119</v>
      </c>
      <c r="C48" s="27" t="s">
        <v>120</v>
      </c>
      <c r="D48" s="25" t="s">
        <v>121</v>
      </c>
      <c r="E48" s="25" t="s">
        <v>412</v>
      </c>
      <c r="F48" s="34"/>
      <c r="G48" s="34"/>
      <c r="H48" s="34"/>
      <c r="I48" s="24">
        <f>SUM(J48:L48)</f>
        <v>39000</v>
      </c>
      <c r="J48" s="24">
        <v>39000</v>
      </c>
      <c r="K48" s="26"/>
      <c r="L48" s="24"/>
      <c r="M48" s="34"/>
    </row>
    <row r="49" spans="1:14" s="10" customFormat="1" ht="113.25" customHeight="1">
      <c r="A49" s="42" t="s">
        <v>118</v>
      </c>
      <c r="B49" s="27" t="s">
        <v>119</v>
      </c>
      <c r="C49" s="27" t="s">
        <v>120</v>
      </c>
      <c r="D49" s="25" t="s">
        <v>121</v>
      </c>
      <c r="E49" s="25" t="s">
        <v>413</v>
      </c>
      <c r="F49" s="34"/>
      <c r="G49" s="34"/>
      <c r="H49" s="34"/>
      <c r="I49" s="24">
        <f>SUM(J49:L49)</f>
        <v>24700</v>
      </c>
      <c r="J49" s="24">
        <v>24700</v>
      </c>
      <c r="K49" s="26"/>
      <c r="L49" s="24"/>
      <c r="M49" s="34"/>
    </row>
    <row r="50" spans="1:14" s="10" customFormat="1" ht="113.25" customHeight="1">
      <c r="A50" s="42" t="s">
        <v>118</v>
      </c>
      <c r="B50" s="27" t="s">
        <v>119</v>
      </c>
      <c r="C50" s="27" t="s">
        <v>120</v>
      </c>
      <c r="D50" s="25" t="s">
        <v>121</v>
      </c>
      <c r="E50" s="25" t="s">
        <v>275</v>
      </c>
      <c r="F50" s="34"/>
      <c r="G50" s="34"/>
      <c r="H50" s="34"/>
      <c r="I50" s="24">
        <f>SUM(J50:L50)</f>
        <v>14000</v>
      </c>
      <c r="J50" s="24">
        <v>14000</v>
      </c>
      <c r="K50" s="26"/>
      <c r="L50" s="24"/>
      <c r="M50" s="34"/>
    </row>
    <row r="51" spans="1:14" s="10" customFormat="1" ht="105.75" customHeight="1">
      <c r="A51" s="42" t="s">
        <v>118</v>
      </c>
      <c r="B51" s="27" t="s">
        <v>119</v>
      </c>
      <c r="C51" s="27" t="s">
        <v>120</v>
      </c>
      <c r="D51" s="25" t="s">
        <v>121</v>
      </c>
      <c r="E51" s="25" t="s">
        <v>307</v>
      </c>
      <c r="F51" s="34"/>
      <c r="G51" s="34"/>
      <c r="H51" s="34"/>
      <c r="I51" s="24">
        <f t="shared" si="2"/>
        <v>4038825</v>
      </c>
      <c r="J51" s="24">
        <v>3049020</v>
      </c>
      <c r="K51" s="26"/>
      <c r="L51" s="24">
        <f>718975+126220+144610</f>
        <v>989805</v>
      </c>
      <c r="M51" s="34"/>
    </row>
    <row r="52" spans="1:14" s="10" customFormat="1" ht="106.5" customHeight="1">
      <c r="A52" s="42" t="s">
        <v>118</v>
      </c>
      <c r="B52" s="27" t="s">
        <v>119</v>
      </c>
      <c r="C52" s="27" t="s">
        <v>120</v>
      </c>
      <c r="D52" s="25" t="s">
        <v>121</v>
      </c>
      <c r="E52" s="25" t="s">
        <v>185</v>
      </c>
      <c r="F52" s="34"/>
      <c r="G52" s="34"/>
      <c r="H52" s="34"/>
      <c r="I52" s="24">
        <f t="shared" si="2"/>
        <v>150000</v>
      </c>
      <c r="J52" s="26"/>
      <c r="K52" s="26"/>
      <c r="L52" s="24">
        <v>150000</v>
      </c>
      <c r="M52" s="34"/>
    </row>
    <row r="53" spans="1:14" s="10" customFormat="1" ht="110.25" customHeight="1">
      <c r="A53" s="42" t="s">
        <v>118</v>
      </c>
      <c r="B53" s="27" t="s">
        <v>119</v>
      </c>
      <c r="C53" s="27" t="s">
        <v>120</v>
      </c>
      <c r="D53" s="25" t="s">
        <v>135</v>
      </c>
      <c r="E53" s="25" t="s">
        <v>128</v>
      </c>
      <c r="F53" s="34"/>
      <c r="G53" s="34"/>
      <c r="H53" s="34"/>
      <c r="I53" s="24">
        <f t="shared" si="2"/>
        <v>133000</v>
      </c>
      <c r="J53" s="26"/>
      <c r="K53" s="26"/>
      <c r="L53" s="24">
        <v>133000</v>
      </c>
      <c r="M53" s="34"/>
    </row>
    <row r="54" spans="1:14" s="10" customFormat="1" ht="126" customHeight="1">
      <c r="A54" s="42" t="s">
        <v>118</v>
      </c>
      <c r="B54" s="27" t="s">
        <v>119</v>
      </c>
      <c r="C54" s="27" t="s">
        <v>120</v>
      </c>
      <c r="D54" s="25" t="s">
        <v>136</v>
      </c>
      <c r="E54" s="25" t="s">
        <v>129</v>
      </c>
      <c r="F54" s="34"/>
      <c r="G54" s="34"/>
      <c r="H54" s="34"/>
      <c r="I54" s="24">
        <f t="shared" si="2"/>
        <v>30000</v>
      </c>
      <c r="J54" s="26"/>
      <c r="K54" s="26"/>
      <c r="L54" s="24">
        <v>30000</v>
      </c>
      <c r="M54" s="34"/>
    </row>
    <row r="55" spans="1:14" s="10" customFormat="1" ht="105" customHeight="1">
      <c r="A55" s="42" t="s">
        <v>118</v>
      </c>
      <c r="B55" s="27" t="s">
        <v>119</v>
      </c>
      <c r="C55" s="27" t="s">
        <v>120</v>
      </c>
      <c r="D55" s="25" t="s">
        <v>121</v>
      </c>
      <c r="E55" s="25" t="s">
        <v>184</v>
      </c>
      <c r="F55" s="34"/>
      <c r="G55" s="34"/>
      <c r="H55" s="34"/>
      <c r="I55" s="24">
        <f t="shared" si="2"/>
        <v>1169800</v>
      </c>
      <c r="J55" s="24"/>
      <c r="K55" s="26"/>
      <c r="L55" s="24">
        <f>1331000-161200</f>
        <v>1169800</v>
      </c>
      <c r="M55" s="34"/>
    </row>
    <row r="56" spans="1:14" s="10" customFormat="1" ht="105" customHeight="1">
      <c r="A56" s="42" t="s">
        <v>118</v>
      </c>
      <c r="B56" s="27" t="s">
        <v>119</v>
      </c>
      <c r="C56" s="27" t="s">
        <v>120</v>
      </c>
      <c r="D56" s="25" t="s">
        <v>121</v>
      </c>
      <c r="E56" s="25" t="s">
        <v>308</v>
      </c>
      <c r="F56" s="34"/>
      <c r="G56" s="34"/>
      <c r="H56" s="34"/>
      <c r="I56" s="24">
        <f t="shared" si="2"/>
        <v>1039600</v>
      </c>
      <c r="J56" s="24">
        <v>343300</v>
      </c>
      <c r="K56" s="26"/>
      <c r="L56" s="24">
        <v>696300</v>
      </c>
      <c r="M56" s="34"/>
    </row>
    <row r="57" spans="1:14" s="10" customFormat="1" ht="105" customHeight="1">
      <c r="A57" s="42" t="s">
        <v>118</v>
      </c>
      <c r="B57" s="27" t="s">
        <v>119</v>
      </c>
      <c r="C57" s="27" t="s">
        <v>120</v>
      </c>
      <c r="D57" s="25" t="s">
        <v>121</v>
      </c>
      <c r="E57" s="25" t="s">
        <v>280</v>
      </c>
      <c r="F57" s="34"/>
      <c r="G57" s="34"/>
      <c r="H57" s="34"/>
      <c r="I57" s="24">
        <f t="shared" ref="I57:I59" si="5">SUM(J57:L57)</f>
        <v>10494</v>
      </c>
      <c r="J57" s="24">
        <v>10494</v>
      </c>
      <c r="K57" s="26"/>
      <c r="L57" s="24"/>
      <c r="M57" s="34"/>
    </row>
    <row r="58" spans="1:14" s="10" customFormat="1" ht="120" customHeight="1">
      <c r="A58" s="42" t="s">
        <v>118</v>
      </c>
      <c r="B58" s="27" t="s">
        <v>119</v>
      </c>
      <c r="C58" s="27" t="s">
        <v>120</v>
      </c>
      <c r="D58" s="25" t="s">
        <v>121</v>
      </c>
      <c r="E58" s="25" t="s">
        <v>309</v>
      </c>
      <c r="F58" s="34"/>
      <c r="G58" s="34"/>
      <c r="H58" s="34"/>
      <c r="I58" s="24">
        <f t="shared" si="5"/>
        <v>63000</v>
      </c>
      <c r="J58" s="24">
        <v>63000</v>
      </c>
      <c r="K58" s="26"/>
      <c r="L58" s="24"/>
      <c r="M58" s="34"/>
    </row>
    <row r="59" spans="1:14" s="10" customFormat="1" ht="57" customHeight="1">
      <c r="A59" s="42" t="s">
        <v>281</v>
      </c>
      <c r="B59" s="27" t="s">
        <v>282</v>
      </c>
      <c r="C59" s="27" t="s">
        <v>283</v>
      </c>
      <c r="D59" s="25" t="s">
        <v>284</v>
      </c>
      <c r="E59" s="25" t="s">
        <v>285</v>
      </c>
      <c r="F59" s="34"/>
      <c r="G59" s="34"/>
      <c r="H59" s="34"/>
      <c r="I59" s="24">
        <f t="shared" si="5"/>
        <v>60500</v>
      </c>
      <c r="J59" s="24">
        <v>60500</v>
      </c>
      <c r="K59" s="26"/>
      <c r="L59" s="24"/>
      <c r="M59" s="34"/>
    </row>
    <row r="60" spans="1:14" ht="85.5" customHeight="1">
      <c r="A60" s="27" t="s">
        <v>75</v>
      </c>
      <c r="B60" s="27" t="s">
        <v>84</v>
      </c>
      <c r="C60" s="27" t="s">
        <v>4</v>
      </c>
      <c r="D60" s="25" t="s">
        <v>59</v>
      </c>
      <c r="E60" s="25" t="s">
        <v>97</v>
      </c>
      <c r="F60" s="31"/>
      <c r="G60" s="31"/>
      <c r="H60" s="31"/>
      <c r="I60" s="24">
        <f t="shared" si="2"/>
        <v>1200000</v>
      </c>
      <c r="J60" s="24">
        <v>1200000</v>
      </c>
      <c r="K60" s="24"/>
      <c r="L60" s="24"/>
      <c r="M60" s="31"/>
    </row>
    <row r="61" spans="1:14" ht="85.5" customHeight="1">
      <c r="A61" s="27" t="s">
        <v>75</v>
      </c>
      <c r="B61" s="27" t="s">
        <v>84</v>
      </c>
      <c r="C61" s="27" t="s">
        <v>4</v>
      </c>
      <c r="D61" s="25" t="s">
        <v>59</v>
      </c>
      <c r="E61" s="50" t="s">
        <v>357</v>
      </c>
      <c r="F61" s="31"/>
      <c r="G61" s="31"/>
      <c r="H61" s="31"/>
      <c r="I61" s="24">
        <f t="shared" si="2"/>
        <v>49410</v>
      </c>
      <c r="J61" s="24">
        <v>49410</v>
      </c>
      <c r="K61" s="24"/>
      <c r="L61" s="24"/>
      <c r="M61" s="31"/>
    </row>
    <row r="62" spans="1:14" ht="56.25">
      <c r="A62" s="43" t="s">
        <v>218</v>
      </c>
      <c r="B62" s="27"/>
      <c r="C62" s="27"/>
      <c r="D62" s="32" t="s">
        <v>219</v>
      </c>
      <c r="E62" s="44"/>
      <c r="F62" s="29"/>
      <c r="G62" s="24"/>
      <c r="H62" s="24"/>
      <c r="I62" s="26">
        <f>I63</f>
        <v>32906718</v>
      </c>
      <c r="J62" s="26">
        <f t="shared" ref="J62:K62" si="6">J63</f>
        <v>30706718</v>
      </c>
      <c r="K62" s="26">
        <f t="shared" si="6"/>
        <v>2200000</v>
      </c>
      <c r="L62" s="26"/>
      <c r="M62" s="24"/>
      <c r="N62" s="16"/>
    </row>
    <row r="63" spans="1:14" ht="58.5">
      <c r="A63" s="45" t="s">
        <v>217</v>
      </c>
      <c r="B63" s="27"/>
      <c r="C63" s="27"/>
      <c r="D63" s="34" t="s">
        <v>219</v>
      </c>
      <c r="E63" s="46"/>
      <c r="F63" s="29"/>
      <c r="G63" s="24"/>
      <c r="H63" s="24"/>
      <c r="I63" s="35">
        <f>SUM(I64:I76)</f>
        <v>32906718</v>
      </c>
      <c r="J63" s="35">
        <f>SUM(J64:J76)</f>
        <v>30706718</v>
      </c>
      <c r="K63" s="35">
        <f>SUM(K64:K76)</f>
        <v>2200000</v>
      </c>
      <c r="L63" s="35"/>
      <c r="M63" s="24"/>
      <c r="N63" s="16"/>
    </row>
    <row r="64" spans="1:14" ht="39.75" customHeight="1">
      <c r="A64" s="27" t="s">
        <v>231</v>
      </c>
      <c r="B64" s="27" t="s">
        <v>270</v>
      </c>
      <c r="C64" s="27" t="s">
        <v>232</v>
      </c>
      <c r="D64" s="25" t="s">
        <v>233</v>
      </c>
      <c r="E64" s="25" t="s">
        <v>234</v>
      </c>
      <c r="F64" s="29"/>
      <c r="G64" s="24"/>
      <c r="H64" s="24"/>
      <c r="I64" s="24">
        <f t="shared" ref="I64:I68" si="7">SUM(J64:L64)</f>
        <v>9559092.6400000006</v>
      </c>
      <c r="J64" s="24">
        <f>8581200+2100000+1012200-2134307.36</f>
        <v>9559092.6400000006</v>
      </c>
      <c r="K64" s="47"/>
      <c r="L64" s="47"/>
      <c r="M64" s="24"/>
      <c r="N64" s="16"/>
    </row>
    <row r="65" spans="1:14" ht="39.75" customHeight="1">
      <c r="A65" s="27" t="s">
        <v>231</v>
      </c>
      <c r="B65" s="27" t="s">
        <v>270</v>
      </c>
      <c r="C65" s="27" t="s">
        <v>232</v>
      </c>
      <c r="D65" s="25" t="s">
        <v>233</v>
      </c>
      <c r="E65" s="25" t="s">
        <v>365</v>
      </c>
      <c r="F65" s="29"/>
      <c r="G65" s="24"/>
      <c r="H65" s="24"/>
      <c r="I65" s="24">
        <f t="shared" ref="I65" si="8">SUM(J65:L65)</f>
        <v>2134307.36</v>
      </c>
      <c r="J65" s="24">
        <v>2134307.36</v>
      </c>
      <c r="K65" s="47"/>
      <c r="L65" s="47"/>
      <c r="M65" s="24"/>
      <c r="N65" s="16"/>
    </row>
    <row r="66" spans="1:14" ht="39.75" customHeight="1">
      <c r="A66" s="27" t="s">
        <v>231</v>
      </c>
      <c r="B66" s="27" t="s">
        <v>270</v>
      </c>
      <c r="C66" s="27" t="s">
        <v>232</v>
      </c>
      <c r="D66" s="25" t="s">
        <v>233</v>
      </c>
      <c r="E66" s="48" t="s">
        <v>363</v>
      </c>
      <c r="F66" s="29"/>
      <c r="G66" s="24"/>
      <c r="H66" s="24"/>
      <c r="I66" s="24">
        <f t="shared" si="7"/>
        <v>310400</v>
      </c>
      <c r="J66" s="24">
        <v>310400</v>
      </c>
      <c r="K66" s="47"/>
      <c r="L66" s="47"/>
      <c r="M66" s="24"/>
      <c r="N66" s="16"/>
    </row>
    <row r="67" spans="1:14" ht="39.75" customHeight="1">
      <c r="A67" s="27" t="s">
        <v>231</v>
      </c>
      <c r="B67" s="27" t="s">
        <v>270</v>
      </c>
      <c r="C67" s="27" t="s">
        <v>232</v>
      </c>
      <c r="D67" s="25" t="s">
        <v>233</v>
      </c>
      <c r="E67" s="25" t="s">
        <v>362</v>
      </c>
      <c r="F67" s="29"/>
      <c r="G67" s="24"/>
      <c r="H67" s="24"/>
      <c r="I67" s="24">
        <f t="shared" ref="I67" si="9">SUM(J67:L67)</f>
        <v>1157700</v>
      </c>
      <c r="J67" s="24">
        <v>1157700</v>
      </c>
      <c r="K67" s="47"/>
      <c r="L67" s="47"/>
      <c r="M67" s="24"/>
      <c r="N67" s="16"/>
    </row>
    <row r="68" spans="1:14" ht="70.5" customHeight="1">
      <c r="A68" s="27" t="s">
        <v>231</v>
      </c>
      <c r="B68" s="27" t="s">
        <v>270</v>
      </c>
      <c r="C68" s="27" t="s">
        <v>232</v>
      </c>
      <c r="D68" s="25" t="s">
        <v>233</v>
      </c>
      <c r="E68" s="49" t="s">
        <v>295</v>
      </c>
      <c r="F68" s="29"/>
      <c r="G68" s="24"/>
      <c r="H68" s="24"/>
      <c r="I68" s="24">
        <f t="shared" si="7"/>
        <v>1804900</v>
      </c>
      <c r="J68" s="24">
        <f>1539000+265900</f>
        <v>1804900</v>
      </c>
      <c r="K68" s="47"/>
      <c r="L68" s="47"/>
      <c r="M68" s="24"/>
      <c r="N68" s="16"/>
    </row>
    <row r="69" spans="1:14" ht="51.75" customHeight="1">
      <c r="A69" s="27" t="s">
        <v>231</v>
      </c>
      <c r="B69" s="27" t="s">
        <v>270</v>
      </c>
      <c r="C69" s="27" t="s">
        <v>232</v>
      </c>
      <c r="D69" s="25" t="s">
        <v>233</v>
      </c>
      <c r="E69" s="25" t="s">
        <v>311</v>
      </c>
      <c r="F69" s="29"/>
      <c r="G69" s="24"/>
      <c r="H69" s="24"/>
      <c r="I69" s="24">
        <f t="shared" ref="I69" si="10">SUM(J69:L69)</f>
        <v>60000</v>
      </c>
      <c r="J69" s="24">
        <v>60000</v>
      </c>
      <c r="K69" s="47"/>
      <c r="L69" s="47"/>
      <c r="M69" s="24"/>
      <c r="N69" s="16"/>
    </row>
    <row r="70" spans="1:14" ht="64.5" customHeight="1">
      <c r="A70" s="27" t="s">
        <v>231</v>
      </c>
      <c r="B70" s="27" t="s">
        <v>270</v>
      </c>
      <c r="C70" s="27" t="s">
        <v>232</v>
      </c>
      <c r="D70" s="25" t="s">
        <v>233</v>
      </c>
      <c r="E70" s="25" t="s">
        <v>310</v>
      </c>
      <c r="F70" s="29"/>
      <c r="G70" s="24"/>
      <c r="H70" s="24"/>
      <c r="I70" s="24">
        <f t="shared" ref="I70" si="11">SUM(J70:L70)</f>
        <v>61500</v>
      </c>
      <c r="J70" s="24">
        <v>61500</v>
      </c>
      <c r="K70" s="47"/>
      <c r="L70" s="47"/>
      <c r="M70" s="24"/>
      <c r="N70" s="16"/>
    </row>
    <row r="71" spans="1:14" ht="118.5" customHeight="1">
      <c r="A71" s="27" t="s">
        <v>231</v>
      </c>
      <c r="B71" s="27" t="s">
        <v>270</v>
      </c>
      <c r="C71" s="27" t="s">
        <v>232</v>
      </c>
      <c r="D71" s="25" t="s">
        <v>233</v>
      </c>
      <c r="E71" s="25" t="s">
        <v>312</v>
      </c>
      <c r="F71" s="29"/>
      <c r="G71" s="24"/>
      <c r="H71" s="24"/>
      <c r="I71" s="24">
        <f t="shared" ref="I71" si="12">SUM(J71:L71)</f>
        <v>49850</v>
      </c>
      <c r="J71" s="24">
        <v>49850</v>
      </c>
      <c r="K71" s="47"/>
      <c r="L71" s="47"/>
      <c r="M71" s="24"/>
      <c r="N71" s="16"/>
    </row>
    <row r="72" spans="1:14" ht="118.5" customHeight="1">
      <c r="A72" s="27" t="s">
        <v>231</v>
      </c>
      <c r="B72" s="27" t="s">
        <v>270</v>
      </c>
      <c r="C72" s="27" t="s">
        <v>232</v>
      </c>
      <c r="D72" s="25" t="s">
        <v>233</v>
      </c>
      <c r="E72" s="25" t="s">
        <v>313</v>
      </c>
      <c r="F72" s="29"/>
      <c r="G72" s="24"/>
      <c r="H72" s="24"/>
      <c r="I72" s="24">
        <f t="shared" ref="I72:I75" si="13">SUM(J72:L72)</f>
        <v>49120</v>
      </c>
      <c r="J72" s="24">
        <v>49120</v>
      </c>
      <c r="K72" s="47"/>
      <c r="L72" s="47"/>
      <c r="M72" s="24"/>
      <c r="N72" s="16"/>
    </row>
    <row r="73" spans="1:14" ht="107.25" customHeight="1">
      <c r="A73" s="27" t="s">
        <v>231</v>
      </c>
      <c r="B73" s="27" t="s">
        <v>270</v>
      </c>
      <c r="C73" s="27" t="s">
        <v>232</v>
      </c>
      <c r="D73" s="25" t="s">
        <v>233</v>
      </c>
      <c r="E73" s="25" t="s">
        <v>350</v>
      </c>
      <c r="F73" s="29"/>
      <c r="G73" s="24"/>
      <c r="H73" s="24"/>
      <c r="I73" s="24">
        <f t="shared" si="13"/>
        <v>2200000</v>
      </c>
      <c r="J73" s="24"/>
      <c r="K73" s="47">
        <v>2200000</v>
      </c>
      <c r="L73" s="47"/>
      <c r="M73" s="24"/>
      <c r="N73" s="16"/>
    </row>
    <row r="74" spans="1:14" ht="107.25" customHeight="1">
      <c r="A74" s="27" t="s">
        <v>231</v>
      </c>
      <c r="B74" s="27" t="s">
        <v>270</v>
      </c>
      <c r="C74" s="27" t="s">
        <v>232</v>
      </c>
      <c r="D74" s="25" t="s">
        <v>233</v>
      </c>
      <c r="E74" s="25" t="s">
        <v>418</v>
      </c>
      <c r="F74" s="29"/>
      <c r="G74" s="24"/>
      <c r="H74" s="24"/>
      <c r="I74" s="24">
        <f>SUM(J74:L74)</f>
        <v>30000</v>
      </c>
      <c r="J74" s="24">
        <v>30000</v>
      </c>
      <c r="K74" s="47"/>
      <c r="L74" s="47"/>
      <c r="M74" s="24"/>
      <c r="N74" s="16"/>
    </row>
    <row r="75" spans="1:14" ht="118.5" customHeight="1">
      <c r="A75" s="27" t="s">
        <v>394</v>
      </c>
      <c r="B75" s="27" t="s">
        <v>395</v>
      </c>
      <c r="C75" s="27" t="s">
        <v>172</v>
      </c>
      <c r="D75" s="25" t="s">
        <v>396</v>
      </c>
      <c r="E75" s="25" t="s">
        <v>364</v>
      </c>
      <c r="F75" s="29"/>
      <c r="G75" s="24"/>
      <c r="H75" s="24"/>
      <c r="I75" s="24">
        <f t="shared" si="13"/>
        <v>2028348</v>
      </c>
      <c r="J75" s="24">
        <v>2028348</v>
      </c>
      <c r="K75" s="47"/>
      <c r="L75" s="47"/>
      <c r="M75" s="47"/>
      <c r="N75" s="16"/>
    </row>
    <row r="76" spans="1:14" ht="63" customHeight="1">
      <c r="A76" s="27" t="s">
        <v>397</v>
      </c>
      <c r="B76" s="27" t="s">
        <v>158</v>
      </c>
      <c r="C76" s="27" t="s">
        <v>94</v>
      </c>
      <c r="D76" s="25" t="s">
        <v>398</v>
      </c>
      <c r="E76" s="25" t="s">
        <v>399</v>
      </c>
      <c r="F76" s="29"/>
      <c r="G76" s="24"/>
      <c r="H76" s="24"/>
      <c r="I76" s="24">
        <f t="shared" ref="I76" si="14">SUM(J76:L76)</f>
        <v>13461500</v>
      </c>
      <c r="J76" s="24">
        <v>13461500</v>
      </c>
      <c r="K76" s="47"/>
      <c r="L76" s="47"/>
      <c r="M76" s="24"/>
      <c r="N76" s="16"/>
    </row>
    <row r="77" spans="1:14" ht="56.25">
      <c r="A77" s="30" t="s">
        <v>211</v>
      </c>
      <c r="B77" s="32"/>
      <c r="C77" s="32"/>
      <c r="D77" s="32" t="s">
        <v>213</v>
      </c>
      <c r="E77" s="50"/>
      <c r="F77" s="31"/>
      <c r="G77" s="31"/>
      <c r="H77" s="31"/>
      <c r="I77" s="26">
        <f>I78</f>
        <v>9177837</v>
      </c>
      <c r="J77" s="26">
        <f t="shared" ref="J77:K77" si="15">J78</f>
        <v>22000</v>
      </c>
      <c r="K77" s="26">
        <f t="shared" si="15"/>
        <v>9155837</v>
      </c>
      <c r="L77" s="26"/>
      <c r="M77" s="31"/>
    </row>
    <row r="78" spans="1:14" ht="85.5" customHeight="1">
      <c r="A78" s="41" t="s">
        <v>212</v>
      </c>
      <c r="B78" s="34"/>
      <c r="C78" s="34"/>
      <c r="D78" s="34" t="s">
        <v>213</v>
      </c>
      <c r="E78" s="50"/>
      <c r="F78" s="31"/>
      <c r="G78" s="31"/>
      <c r="H78" s="31"/>
      <c r="I78" s="35">
        <f>I79+I81+I80</f>
        <v>9177837</v>
      </c>
      <c r="J78" s="35">
        <f t="shared" ref="J78:K78" si="16">J79+J81+J80</f>
        <v>22000</v>
      </c>
      <c r="K78" s="35">
        <f t="shared" si="16"/>
        <v>9155837</v>
      </c>
      <c r="L78" s="35"/>
      <c r="M78" s="31"/>
    </row>
    <row r="79" spans="1:14" ht="120.75" customHeight="1">
      <c r="A79" s="27" t="s">
        <v>214</v>
      </c>
      <c r="B79" s="27" t="s">
        <v>215</v>
      </c>
      <c r="C79" s="27" t="s">
        <v>123</v>
      </c>
      <c r="D79" s="51" t="s">
        <v>216</v>
      </c>
      <c r="E79" s="50" t="s">
        <v>221</v>
      </c>
      <c r="F79" s="31"/>
      <c r="G79" s="31"/>
      <c r="H79" s="31"/>
      <c r="I79" s="24">
        <f>SUM(J79:L79)</f>
        <v>22000</v>
      </c>
      <c r="J79" s="24">
        <f>22000</f>
        <v>22000</v>
      </c>
      <c r="K79" s="24"/>
      <c r="L79" s="24"/>
      <c r="M79" s="31"/>
    </row>
    <row r="80" spans="1:14" ht="408.75" customHeight="1">
      <c r="A80" s="27" t="s">
        <v>384</v>
      </c>
      <c r="B80" s="27" t="s">
        <v>385</v>
      </c>
      <c r="C80" s="82" t="s">
        <v>386</v>
      </c>
      <c r="D80" s="94" t="s">
        <v>388</v>
      </c>
      <c r="E80" s="50" t="s">
        <v>387</v>
      </c>
      <c r="F80" s="31"/>
      <c r="G80" s="31"/>
      <c r="H80" s="31"/>
      <c r="I80" s="24">
        <f>SUM(J80:L80)</f>
        <v>6355837</v>
      </c>
      <c r="J80" s="24"/>
      <c r="K80" s="24">
        <v>6355837</v>
      </c>
      <c r="L80" s="24"/>
      <c r="M80" s="31"/>
    </row>
    <row r="81" spans="1:14" ht="120.75" customHeight="1">
      <c r="A81" s="27" t="s">
        <v>346</v>
      </c>
      <c r="B81" s="27" t="s">
        <v>347</v>
      </c>
      <c r="C81" s="27" t="s">
        <v>348</v>
      </c>
      <c r="D81" s="25" t="s">
        <v>349</v>
      </c>
      <c r="E81" s="50" t="s">
        <v>392</v>
      </c>
      <c r="F81" s="31"/>
      <c r="G81" s="31"/>
      <c r="H81" s="31"/>
      <c r="I81" s="24">
        <f>SUM(J81:L81)</f>
        <v>2800000</v>
      </c>
      <c r="J81" s="24"/>
      <c r="K81" s="24">
        <v>2800000</v>
      </c>
      <c r="L81" s="24"/>
      <c r="M81" s="31"/>
    </row>
    <row r="82" spans="1:14" ht="73.5" customHeight="1">
      <c r="A82" s="43" t="s">
        <v>137</v>
      </c>
      <c r="B82" s="27"/>
      <c r="C82" s="27"/>
      <c r="D82" s="32" t="s">
        <v>139</v>
      </c>
      <c r="E82" s="44"/>
      <c r="F82" s="29"/>
      <c r="G82" s="24"/>
      <c r="H82" s="24"/>
      <c r="I82" s="26">
        <f>I83</f>
        <v>319000</v>
      </c>
      <c r="J82" s="26">
        <f t="shared" ref="J82:L82" si="17">J83</f>
        <v>214000</v>
      </c>
      <c r="K82" s="26"/>
      <c r="L82" s="26">
        <f t="shared" si="17"/>
        <v>105000</v>
      </c>
      <c r="M82" s="24"/>
      <c r="N82" s="16"/>
    </row>
    <row r="83" spans="1:14" ht="63" customHeight="1">
      <c r="A83" s="45" t="s">
        <v>138</v>
      </c>
      <c r="B83" s="27"/>
      <c r="C83" s="27"/>
      <c r="D83" s="34" t="s">
        <v>139</v>
      </c>
      <c r="E83" s="46"/>
      <c r="F83" s="29"/>
      <c r="G83" s="24"/>
      <c r="H83" s="24"/>
      <c r="I83" s="35">
        <f>I84+I85+I86+I87</f>
        <v>319000</v>
      </c>
      <c r="J83" s="35">
        <f t="shared" ref="J83:L83" si="18">J84+J85+J86+J87</f>
        <v>214000</v>
      </c>
      <c r="K83" s="35"/>
      <c r="L83" s="35">
        <f t="shared" si="18"/>
        <v>105000</v>
      </c>
      <c r="M83" s="24"/>
      <c r="N83" s="16"/>
    </row>
    <row r="84" spans="1:14" ht="90.75" customHeight="1">
      <c r="A84" s="27" t="s">
        <v>148</v>
      </c>
      <c r="B84" s="27" t="s">
        <v>271</v>
      </c>
      <c r="C84" s="27" t="s">
        <v>152</v>
      </c>
      <c r="D84" s="25" t="s">
        <v>162</v>
      </c>
      <c r="E84" s="52" t="s">
        <v>191</v>
      </c>
      <c r="F84" s="29"/>
      <c r="G84" s="24"/>
      <c r="H84" s="24"/>
      <c r="I84" s="47">
        <f>J84+K84+L84</f>
        <v>105000</v>
      </c>
      <c r="J84" s="47"/>
      <c r="K84" s="47"/>
      <c r="L84" s="47">
        <v>105000</v>
      </c>
      <c r="M84" s="24"/>
      <c r="N84" s="16"/>
    </row>
    <row r="85" spans="1:14" ht="45" customHeight="1">
      <c r="A85" s="27" t="s">
        <v>149</v>
      </c>
      <c r="B85" s="27" t="s">
        <v>182</v>
      </c>
      <c r="C85" s="27" t="s">
        <v>151</v>
      </c>
      <c r="D85" s="25" t="s">
        <v>161</v>
      </c>
      <c r="E85" s="25" t="s">
        <v>150</v>
      </c>
      <c r="F85" s="29"/>
      <c r="G85" s="24"/>
      <c r="H85" s="24"/>
      <c r="I85" s="47">
        <f t="shared" ref="I85:I87" si="19">J85+K85+L85</f>
        <v>50000</v>
      </c>
      <c r="J85" s="47">
        <v>50000</v>
      </c>
      <c r="K85" s="47"/>
      <c r="L85" s="47"/>
      <c r="M85" s="24"/>
      <c r="N85" s="16"/>
    </row>
    <row r="86" spans="1:14" ht="43.5" customHeight="1">
      <c r="A86" s="27" t="s">
        <v>269</v>
      </c>
      <c r="B86" s="27" t="s">
        <v>272</v>
      </c>
      <c r="C86" s="27" t="s">
        <v>166</v>
      </c>
      <c r="D86" s="25" t="s">
        <v>273</v>
      </c>
      <c r="E86" s="25" t="s">
        <v>274</v>
      </c>
      <c r="F86" s="29"/>
      <c r="G86" s="24"/>
      <c r="H86" s="24"/>
      <c r="I86" s="47">
        <f t="shared" si="19"/>
        <v>53000</v>
      </c>
      <c r="J86" s="47">
        <v>53000</v>
      </c>
      <c r="K86" s="47"/>
      <c r="L86" s="47"/>
      <c r="M86" s="24"/>
      <c r="N86" s="16"/>
    </row>
    <row r="87" spans="1:14" ht="163.5" customHeight="1">
      <c r="A87" s="27" t="s">
        <v>286</v>
      </c>
      <c r="B87" s="27" t="s">
        <v>287</v>
      </c>
      <c r="C87" s="27" t="s">
        <v>289</v>
      </c>
      <c r="D87" s="25" t="s">
        <v>288</v>
      </c>
      <c r="E87" s="25" t="s">
        <v>336</v>
      </c>
      <c r="F87" s="29"/>
      <c r="G87" s="24"/>
      <c r="H87" s="24"/>
      <c r="I87" s="47">
        <f t="shared" si="19"/>
        <v>111000</v>
      </c>
      <c r="J87" s="47">
        <v>111000</v>
      </c>
      <c r="K87" s="47"/>
      <c r="L87" s="47"/>
      <c r="M87" s="24"/>
      <c r="N87" s="16"/>
    </row>
    <row r="88" spans="1:14" ht="85.5" customHeight="1">
      <c r="A88" s="43" t="s">
        <v>153</v>
      </c>
      <c r="B88" s="43"/>
      <c r="C88" s="43"/>
      <c r="D88" s="32" t="s">
        <v>155</v>
      </c>
      <c r="E88" s="25"/>
      <c r="F88" s="29"/>
      <c r="G88" s="24"/>
      <c r="H88" s="24"/>
      <c r="I88" s="26">
        <f>I89</f>
        <v>4953500</v>
      </c>
      <c r="J88" s="26">
        <f t="shared" ref="J88" si="20">J89</f>
        <v>4953500</v>
      </c>
      <c r="K88" s="47"/>
      <c r="L88" s="47"/>
      <c r="M88" s="24"/>
      <c r="N88" s="16"/>
    </row>
    <row r="89" spans="1:14" ht="85.5" customHeight="1">
      <c r="A89" s="45" t="s">
        <v>154</v>
      </c>
      <c r="B89" s="45"/>
      <c r="C89" s="45"/>
      <c r="D89" s="34" t="s">
        <v>156</v>
      </c>
      <c r="E89" s="25"/>
      <c r="F89" s="29"/>
      <c r="G89" s="24"/>
      <c r="H89" s="24"/>
      <c r="I89" s="35">
        <f>I91+I90</f>
        <v>4953500</v>
      </c>
      <c r="J89" s="35">
        <f>J91+J90</f>
        <v>4953500</v>
      </c>
      <c r="K89" s="47"/>
      <c r="L89" s="47"/>
      <c r="M89" s="24"/>
      <c r="N89" s="16"/>
    </row>
    <row r="90" spans="1:14" ht="105" customHeight="1">
      <c r="A90" s="53" t="s">
        <v>301</v>
      </c>
      <c r="B90" s="53" t="s">
        <v>302</v>
      </c>
      <c r="C90" s="53" t="s">
        <v>303</v>
      </c>
      <c r="D90" s="54" t="s">
        <v>304</v>
      </c>
      <c r="E90" s="25" t="s">
        <v>305</v>
      </c>
      <c r="F90" s="29"/>
      <c r="G90" s="24"/>
      <c r="H90" s="24"/>
      <c r="I90" s="24">
        <v>145000</v>
      </c>
      <c r="J90" s="24">
        <v>145000</v>
      </c>
      <c r="K90" s="47"/>
      <c r="L90" s="47"/>
      <c r="M90" s="24"/>
      <c r="N90" s="16"/>
    </row>
    <row r="91" spans="1:14" ht="90" customHeight="1">
      <c r="A91" s="27" t="s">
        <v>157</v>
      </c>
      <c r="B91" s="27" t="s">
        <v>158</v>
      </c>
      <c r="C91" s="27" t="s">
        <v>94</v>
      </c>
      <c r="D91" s="25" t="s">
        <v>159</v>
      </c>
      <c r="E91" s="25" t="s">
        <v>160</v>
      </c>
      <c r="F91" s="29"/>
      <c r="G91" s="24"/>
      <c r="H91" s="24"/>
      <c r="I91" s="47">
        <v>4808500</v>
      </c>
      <c r="J91" s="47">
        <v>4808500</v>
      </c>
      <c r="K91" s="47"/>
      <c r="L91" s="47"/>
      <c r="M91" s="24"/>
      <c r="N91" s="16"/>
    </row>
    <row r="92" spans="1:14" ht="77.25" customHeight="1">
      <c r="A92" s="43" t="s">
        <v>5</v>
      </c>
      <c r="B92" s="27"/>
      <c r="C92" s="27"/>
      <c r="D92" s="32" t="s">
        <v>6</v>
      </c>
      <c r="E92" s="55"/>
      <c r="F92" s="26"/>
      <c r="G92" s="26"/>
      <c r="H92" s="26"/>
      <c r="I92" s="26">
        <f>+I93</f>
        <v>18164313.030000001</v>
      </c>
      <c r="J92" s="26">
        <f t="shared" ref="J92:L92" si="21">+J93</f>
        <v>18014313.030000001</v>
      </c>
      <c r="K92" s="26"/>
      <c r="L92" s="26">
        <f t="shared" si="21"/>
        <v>150000</v>
      </c>
      <c r="M92" s="26"/>
    </row>
    <row r="93" spans="1:14" s="10" customFormat="1" ht="66.75" customHeight="1">
      <c r="A93" s="45" t="s">
        <v>242</v>
      </c>
      <c r="B93" s="45"/>
      <c r="C93" s="45"/>
      <c r="D93" s="34" t="s">
        <v>6</v>
      </c>
      <c r="E93" s="56"/>
      <c r="F93" s="35"/>
      <c r="G93" s="35"/>
      <c r="H93" s="35"/>
      <c r="I93" s="35">
        <f>SUM(I94:I117)</f>
        <v>18164313.030000001</v>
      </c>
      <c r="J93" s="35">
        <f t="shared" ref="J93:L93" si="22">SUM(J94:J117)</f>
        <v>18014313.030000001</v>
      </c>
      <c r="K93" s="35"/>
      <c r="L93" s="35">
        <f t="shared" si="22"/>
        <v>150000</v>
      </c>
      <c r="M93" s="35"/>
    </row>
    <row r="94" spans="1:14" s="10" customFormat="1" ht="117.75" customHeight="1">
      <c r="A94" s="27" t="s">
        <v>222</v>
      </c>
      <c r="B94" s="27" t="s">
        <v>223</v>
      </c>
      <c r="C94" s="27" t="s">
        <v>166</v>
      </c>
      <c r="D94" s="55" t="s">
        <v>224</v>
      </c>
      <c r="E94" s="55" t="s">
        <v>401</v>
      </c>
      <c r="F94" s="35"/>
      <c r="G94" s="35"/>
      <c r="H94" s="35"/>
      <c r="I94" s="24">
        <f>+J94</f>
        <v>745097</v>
      </c>
      <c r="J94" s="24">
        <f>154275+156722+49999+76000+49500+29174+15000+157000-29174+49500+4010+33091</f>
        <v>745097</v>
      </c>
      <c r="K94" s="35"/>
      <c r="L94" s="35"/>
      <c r="M94" s="35"/>
    </row>
    <row r="95" spans="1:14" s="10" customFormat="1" ht="131.25" customHeight="1">
      <c r="A95" s="27" t="s">
        <v>222</v>
      </c>
      <c r="B95" s="27" t="s">
        <v>223</v>
      </c>
      <c r="C95" s="27" t="s">
        <v>166</v>
      </c>
      <c r="D95" s="55" t="s">
        <v>224</v>
      </c>
      <c r="E95" s="55" t="s">
        <v>368</v>
      </c>
      <c r="F95" s="35"/>
      <c r="G95" s="35"/>
      <c r="H95" s="35"/>
      <c r="I95" s="24">
        <f>+J95</f>
        <v>250000</v>
      </c>
      <c r="J95" s="24">
        <v>250000</v>
      </c>
      <c r="K95" s="35"/>
      <c r="L95" s="35"/>
      <c r="M95" s="35"/>
    </row>
    <row r="96" spans="1:14" s="10" customFormat="1" ht="78.75" customHeight="1">
      <c r="A96" s="27" t="s">
        <v>43</v>
      </c>
      <c r="B96" s="27" t="s">
        <v>79</v>
      </c>
      <c r="C96" s="27" t="s">
        <v>4</v>
      </c>
      <c r="D96" s="55" t="s">
        <v>44</v>
      </c>
      <c r="E96" s="55" t="s">
        <v>367</v>
      </c>
      <c r="F96" s="35"/>
      <c r="G96" s="35"/>
      <c r="H96" s="35"/>
      <c r="I96" s="24">
        <f>+J96</f>
        <v>25000</v>
      </c>
      <c r="J96" s="24">
        <v>25000</v>
      </c>
      <c r="K96" s="35"/>
      <c r="L96" s="35"/>
      <c r="M96" s="35"/>
    </row>
    <row r="97" spans="1:13" ht="106.5" customHeight="1">
      <c r="A97" s="27" t="s">
        <v>43</v>
      </c>
      <c r="B97" s="27" t="s">
        <v>79</v>
      </c>
      <c r="C97" s="27" t="s">
        <v>4</v>
      </c>
      <c r="D97" s="55" t="s">
        <v>264</v>
      </c>
      <c r="E97" s="55" t="s">
        <v>266</v>
      </c>
      <c r="F97" s="57" t="s">
        <v>17</v>
      </c>
      <c r="G97" s="58">
        <v>979488</v>
      </c>
      <c r="H97" s="59">
        <v>70.599999999999994</v>
      </c>
      <c r="I97" s="58">
        <v>288313</v>
      </c>
      <c r="J97" s="58">
        <v>288313</v>
      </c>
      <c r="K97" s="24"/>
      <c r="L97" s="24"/>
      <c r="M97" s="59">
        <v>100</v>
      </c>
    </row>
    <row r="98" spans="1:13" ht="108" customHeight="1">
      <c r="A98" s="27" t="s">
        <v>43</v>
      </c>
      <c r="B98" s="27" t="s">
        <v>79</v>
      </c>
      <c r="C98" s="27" t="s">
        <v>4</v>
      </c>
      <c r="D98" s="55" t="s">
        <v>264</v>
      </c>
      <c r="E98" s="55" t="s">
        <v>402</v>
      </c>
      <c r="F98" s="57" t="s">
        <v>17</v>
      </c>
      <c r="G98" s="58">
        <v>1122456</v>
      </c>
      <c r="H98" s="59">
        <v>9</v>
      </c>
      <c r="I98" s="58">
        <v>1024549.28</v>
      </c>
      <c r="J98" s="58">
        <v>1024549.28</v>
      </c>
      <c r="K98" s="24"/>
      <c r="L98" s="24"/>
      <c r="M98" s="59">
        <v>100</v>
      </c>
    </row>
    <row r="99" spans="1:13" ht="121.5" customHeight="1">
      <c r="A99" s="27" t="s">
        <v>43</v>
      </c>
      <c r="B99" s="27" t="s">
        <v>79</v>
      </c>
      <c r="C99" s="27" t="s">
        <v>4</v>
      </c>
      <c r="D99" s="55" t="s">
        <v>264</v>
      </c>
      <c r="E99" s="55" t="s">
        <v>403</v>
      </c>
      <c r="F99" s="57" t="s">
        <v>17</v>
      </c>
      <c r="G99" s="58">
        <v>603451</v>
      </c>
      <c r="H99" s="59">
        <v>99.8</v>
      </c>
      <c r="I99" s="58">
        <v>1350</v>
      </c>
      <c r="J99" s="58">
        <v>1350</v>
      </c>
      <c r="K99" s="24"/>
      <c r="L99" s="24"/>
      <c r="M99" s="59">
        <v>100</v>
      </c>
    </row>
    <row r="100" spans="1:13" ht="106.5" customHeight="1">
      <c r="A100" s="27" t="s">
        <v>43</v>
      </c>
      <c r="B100" s="27" t="s">
        <v>79</v>
      </c>
      <c r="C100" s="27" t="s">
        <v>4</v>
      </c>
      <c r="D100" s="55" t="s">
        <v>264</v>
      </c>
      <c r="E100" s="55" t="s">
        <v>404</v>
      </c>
      <c r="F100" s="57" t="s">
        <v>17</v>
      </c>
      <c r="G100" s="58">
        <v>655654</v>
      </c>
      <c r="H100" s="59">
        <v>99.8</v>
      </c>
      <c r="I100" s="58">
        <v>1350</v>
      </c>
      <c r="J100" s="58">
        <v>1350</v>
      </c>
      <c r="K100" s="24"/>
      <c r="L100" s="24"/>
      <c r="M100" s="59">
        <v>100</v>
      </c>
    </row>
    <row r="101" spans="1:13" ht="121.5" customHeight="1">
      <c r="A101" s="27" t="s">
        <v>43</v>
      </c>
      <c r="B101" s="27" t="s">
        <v>79</v>
      </c>
      <c r="C101" s="27" t="s">
        <v>4</v>
      </c>
      <c r="D101" s="55" t="s">
        <v>264</v>
      </c>
      <c r="E101" s="55" t="s">
        <v>406</v>
      </c>
      <c r="F101" s="60">
        <v>2020</v>
      </c>
      <c r="G101" s="58">
        <v>1500000</v>
      </c>
      <c r="H101" s="61" t="s">
        <v>265</v>
      </c>
      <c r="I101" s="58">
        <v>1500000</v>
      </c>
      <c r="J101" s="58">
        <v>1500000</v>
      </c>
      <c r="K101" s="24"/>
      <c r="L101" s="24"/>
      <c r="M101" s="59">
        <v>100</v>
      </c>
    </row>
    <row r="102" spans="1:13" ht="142.5" customHeight="1">
      <c r="A102" s="27" t="s">
        <v>43</v>
      </c>
      <c r="B102" s="27" t="s">
        <v>79</v>
      </c>
      <c r="C102" s="27" t="s">
        <v>4</v>
      </c>
      <c r="D102" s="55" t="s">
        <v>264</v>
      </c>
      <c r="E102" s="55" t="s">
        <v>405</v>
      </c>
      <c r="F102" s="60">
        <v>2020</v>
      </c>
      <c r="G102" s="58">
        <v>1497706</v>
      </c>
      <c r="H102" s="61"/>
      <c r="I102" s="58">
        <v>1497706</v>
      </c>
      <c r="J102" s="58">
        <v>1497706</v>
      </c>
      <c r="K102" s="24"/>
      <c r="L102" s="24"/>
      <c r="M102" s="59">
        <v>100</v>
      </c>
    </row>
    <row r="103" spans="1:13" ht="124.5" customHeight="1">
      <c r="A103" s="27" t="s">
        <v>43</v>
      </c>
      <c r="B103" s="27" t="s">
        <v>79</v>
      </c>
      <c r="C103" s="27" t="s">
        <v>4</v>
      </c>
      <c r="D103" s="55" t="s">
        <v>264</v>
      </c>
      <c r="E103" s="55" t="s">
        <v>407</v>
      </c>
      <c r="F103" s="60">
        <v>2020</v>
      </c>
      <c r="G103" s="58">
        <v>1494245</v>
      </c>
      <c r="H103" s="61"/>
      <c r="I103" s="58">
        <v>1494245</v>
      </c>
      <c r="J103" s="58">
        <v>1494245</v>
      </c>
      <c r="K103" s="24"/>
      <c r="L103" s="24"/>
      <c r="M103" s="59">
        <v>100</v>
      </c>
    </row>
    <row r="104" spans="1:13" ht="129" customHeight="1">
      <c r="A104" s="27" t="s">
        <v>43</v>
      </c>
      <c r="B104" s="27" t="s">
        <v>79</v>
      </c>
      <c r="C104" s="27" t="s">
        <v>4</v>
      </c>
      <c r="D104" s="55" t="s">
        <v>264</v>
      </c>
      <c r="E104" s="55" t="s">
        <v>408</v>
      </c>
      <c r="F104" s="60">
        <v>2020</v>
      </c>
      <c r="G104" s="58">
        <f>1000000-500000-410610</f>
        <v>89390</v>
      </c>
      <c r="H104" s="61"/>
      <c r="I104" s="58">
        <f>1000000-500000-410610</f>
        <v>89390</v>
      </c>
      <c r="J104" s="58">
        <f>1000000-500000-410610</f>
        <v>89390</v>
      </c>
      <c r="K104" s="24"/>
      <c r="L104" s="24"/>
      <c r="M104" s="59">
        <v>100</v>
      </c>
    </row>
    <row r="105" spans="1:13" ht="116.25" customHeight="1">
      <c r="A105" s="27" t="s">
        <v>43</v>
      </c>
      <c r="B105" s="27" t="s">
        <v>79</v>
      </c>
      <c r="C105" s="27" t="s">
        <v>4</v>
      </c>
      <c r="D105" s="55" t="s">
        <v>264</v>
      </c>
      <c r="E105" s="55" t="s">
        <v>409</v>
      </c>
      <c r="F105" s="60">
        <v>2020</v>
      </c>
      <c r="G105" s="58">
        <v>1200000</v>
      </c>
      <c r="H105" s="61"/>
      <c r="I105" s="58">
        <v>1200000</v>
      </c>
      <c r="J105" s="58">
        <v>1200000</v>
      </c>
      <c r="K105" s="24"/>
      <c r="L105" s="24"/>
      <c r="M105" s="59">
        <v>100</v>
      </c>
    </row>
    <row r="106" spans="1:13" ht="118.5" customHeight="1">
      <c r="A106" s="27" t="s">
        <v>43</v>
      </c>
      <c r="B106" s="27" t="s">
        <v>79</v>
      </c>
      <c r="C106" s="27" t="s">
        <v>4</v>
      </c>
      <c r="D106" s="55" t="s">
        <v>264</v>
      </c>
      <c r="E106" s="55" t="s">
        <v>410</v>
      </c>
      <c r="F106" s="60">
        <v>2020</v>
      </c>
      <c r="G106" s="58">
        <v>1400000</v>
      </c>
      <c r="H106" s="61" t="s">
        <v>265</v>
      </c>
      <c r="I106" s="58">
        <v>1400000</v>
      </c>
      <c r="J106" s="58">
        <v>1400000</v>
      </c>
      <c r="K106" s="24"/>
      <c r="L106" s="24"/>
      <c r="M106" s="59">
        <v>100</v>
      </c>
    </row>
    <row r="107" spans="1:13" ht="117" customHeight="1">
      <c r="A107" s="27" t="s">
        <v>43</v>
      </c>
      <c r="B107" s="27" t="s">
        <v>79</v>
      </c>
      <c r="C107" s="27" t="s">
        <v>4</v>
      </c>
      <c r="D107" s="55" t="s">
        <v>264</v>
      </c>
      <c r="E107" s="55" t="s">
        <v>411</v>
      </c>
      <c r="F107" s="60">
        <v>2020</v>
      </c>
      <c r="G107" s="58">
        <v>800000</v>
      </c>
      <c r="H107" s="61"/>
      <c r="I107" s="58">
        <f>800000-14000</f>
        <v>786000</v>
      </c>
      <c r="J107" s="58">
        <f>800000-14000</f>
        <v>786000</v>
      </c>
      <c r="K107" s="24"/>
      <c r="L107" s="24"/>
      <c r="M107" s="59">
        <v>100</v>
      </c>
    </row>
    <row r="108" spans="1:13" ht="72.75" customHeight="1">
      <c r="A108" s="27" t="s">
        <v>43</v>
      </c>
      <c r="B108" s="27" t="s">
        <v>79</v>
      </c>
      <c r="C108" s="27" t="s">
        <v>4</v>
      </c>
      <c r="D108" s="55" t="s">
        <v>44</v>
      </c>
      <c r="E108" s="55" t="s">
        <v>45</v>
      </c>
      <c r="F108" s="24"/>
      <c r="G108" s="24"/>
      <c r="H108" s="24"/>
      <c r="I108" s="24">
        <v>239903.34</v>
      </c>
      <c r="J108" s="24">
        <v>239903.34</v>
      </c>
      <c r="K108" s="24"/>
      <c r="L108" s="24"/>
      <c r="M108" s="24"/>
    </row>
    <row r="109" spans="1:13" ht="74.25" customHeight="1">
      <c r="A109" s="27" t="s">
        <v>43</v>
      </c>
      <c r="B109" s="27" t="s">
        <v>79</v>
      </c>
      <c r="C109" s="27" t="s">
        <v>4</v>
      </c>
      <c r="D109" s="55" t="s">
        <v>44</v>
      </c>
      <c r="E109" s="55" t="s">
        <v>46</v>
      </c>
      <c r="F109" s="24"/>
      <c r="G109" s="24"/>
      <c r="H109" s="24"/>
      <c r="I109" s="24">
        <v>559316.68000000005</v>
      </c>
      <c r="J109" s="24">
        <v>559316.68000000005</v>
      </c>
      <c r="K109" s="24"/>
      <c r="L109" s="24"/>
      <c r="M109" s="24"/>
    </row>
    <row r="110" spans="1:13" ht="123.75" customHeight="1">
      <c r="A110" s="27" t="s">
        <v>43</v>
      </c>
      <c r="B110" s="27" t="s">
        <v>79</v>
      </c>
      <c r="C110" s="27" t="s">
        <v>4</v>
      </c>
      <c r="D110" s="55" t="s">
        <v>44</v>
      </c>
      <c r="E110" s="55" t="s">
        <v>47</v>
      </c>
      <c r="F110" s="24"/>
      <c r="G110" s="24"/>
      <c r="H110" s="24"/>
      <c r="I110" s="24">
        <v>2037086.05</v>
      </c>
      <c r="J110" s="24">
        <v>2037086.05</v>
      </c>
      <c r="K110" s="24"/>
      <c r="L110" s="24"/>
      <c r="M110" s="24"/>
    </row>
    <row r="111" spans="1:13" ht="63.75" customHeight="1">
      <c r="A111" s="27" t="s">
        <v>43</v>
      </c>
      <c r="B111" s="27" t="s">
        <v>79</v>
      </c>
      <c r="C111" s="27" t="s">
        <v>4</v>
      </c>
      <c r="D111" s="55" t="s">
        <v>44</v>
      </c>
      <c r="E111" s="55" t="s">
        <v>48</v>
      </c>
      <c r="F111" s="24"/>
      <c r="G111" s="24"/>
      <c r="H111" s="24"/>
      <c r="I111" s="24">
        <f>244556.96</f>
        <v>244556.96</v>
      </c>
      <c r="J111" s="24">
        <v>244556.96</v>
      </c>
      <c r="K111" s="24"/>
      <c r="L111" s="24"/>
      <c r="M111" s="24"/>
    </row>
    <row r="112" spans="1:13" ht="63.75" customHeight="1">
      <c r="A112" s="27" t="s">
        <v>43</v>
      </c>
      <c r="B112" s="27" t="s">
        <v>79</v>
      </c>
      <c r="C112" s="27" t="s">
        <v>4</v>
      </c>
      <c r="D112" s="55" t="s">
        <v>44</v>
      </c>
      <c r="E112" s="55" t="s">
        <v>369</v>
      </c>
      <c r="F112" s="24"/>
      <c r="G112" s="24"/>
      <c r="H112" s="24"/>
      <c r="I112" s="24">
        <f>+J112</f>
        <v>2000000</v>
      </c>
      <c r="J112" s="24">
        <v>2000000</v>
      </c>
      <c r="K112" s="24"/>
      <c r="L112" s="24"/>
      <c r="M112" s="24"/>
    </row>
    <row r="113" spans="1:13" ht="63.75" customHeight="1">
      <c r="A113" s="27" t="s">
        <v>43</v>
      </c>
      <c r="B113" s="27" t="s">
        <v>79</v>
      </c>
      <c r="C113" s="27" t="s">
        <v>4</v>
      </c>
      <c r="D113" s="55" t="s">
        <v>44</v>
      </c>
      <c r="E113" s="55" t="s">
        <v>49</v>
      </c>
      <c r="F113" s="24"/>
      <c r="G113" s="24"/>
      <c r="H113" s="24"/>
      <c r="I113" s="24">
        <f>+J113</f>
        <v>2000000</v>
      </c>
      <c r="J113" s="24">
        <f>1000000+500000+500000</f>
        <v>2000000</v>
      </c>
      <c r="K113" s="24"/>
      <c r="L113" s="24"/>
      <c r="M113" s="24"/>
    </row>
    <row r="114" spans="1:13" ht="60.75" customHeight="1">
      <c r="A114" s="27" t="s">
        <v>43</v>
      </c>
      <c r="B114" s="27" t="s">
        <v>79</v>
      </c>
      <c r="C114" s="27" t="s">
        <v>4</v>
      </c>
      <c r="D114" s="55" t="s">
        <v>44</v>
      </c>
      <c r="E114" s="55" t="s">
        <v>50</v>
      </c>
      <c r="F114" s="24" t="s">
        <v>71</v>
      </c>
      <c r="G114" s="24">
        <v>866984</v>
      </c>
      <c r="H114" s="47">
        <v>68.400000000000006</v>
      </c>
      <c r="I114" s="24">
        <f>150000+449.72</f>
        <v>150449.72</v>
      </c>
      <c r="J114" s="24">
        <v>150449.72</v>
      </c>
      <c r="K114" s="24"/>
      <c r="L114" s="24"/>
      <c r="M114" s="47">
        <v>85.8</v>
      </c>
    </row>
    <row r="115" spans="1:13" ht="60.75" customHeight="1">
      <c r="A115" s="27" t="s">
        <v>43</v>
      </c>
      <c r="B115" s="27" t="s">
        <v>79</v>
      </c>
      <c r="C115" s="27" t="s">
        <v>4</v>
      </c>
      <c r="D115" s="55" t="s">
        <v>44</v>
      </c>
      <c r="E115" s="25" t="s">
        <v>163</v>
      </c>
      <c r="F115" s="24"/>
      <c r="G115" s="24"/>
      <c r="H115" s="47"/>
      <c r="I115" s="24">
        <v>150000</v>
      </c>
      <c r="J115" s="24"/>
      <c r="K115" s="24"/>
      <c r="L115" s="24">
        <v>150000</v>
      </c>
      <c r="M115" s="47"/>
    </row>
    <row r="116" spans="1:13" ht="132" customHeight="1">
      <c r="A116" s="27" t="s">
        <v>43</v>
      </c>
      <c r="B116" s="27" t="s">
        <v>79</v>
      </c>
      <c r="C116" s="27" t="s">
        <v>4</v>
      </c>
      <c r="D116" s="55" t="s">
        <v>44</v>
      </c>
      <c r="E116" s="25" t="s">
        <v>322</v>
      </c>
      <c r="F116" s="24"/>
      <c r="G116" s="24"/>
      <c r="H116" s="47"/>
      <c r="I116" s="24">
        <f>J116+K116+L116</f>
        <v>120000</v>
      </c>
      <c r="J116" s="24">
        <v>120000</v>
      </c>
      <c r="K116" s="24"/>
      <c r="L116" s="24"/>
      <c r="M116" s="47"/>
    </row>
    <row r="117" spans="1:13" ht="90.75" customHeight="1">
      <c r="A117" s="27" t="s">
        <v>43</v>
      </c>
      <c r="B117" s="27" t="s">
        <v>79</v>
      </c>
      <c r="C117" s="27" t="s">
        <v>4</v>
      </c>
      <c r="D117" s="55" t="s">
        <v>44</v>
      </c>
      <c r="E117" s="25" t="s">
        <v>327</v>
      </c>
      <c r="F117" s="24"/>
      <c r="G117" s="24"/>
      <c r="H117" s="47"/>
      <c r="I117" s="24">
        <f>J117+K117+L117</f>
        <v>360000</v>
      </c>
      <c r="J117" s="24">
        <v>360000</v>
      </c>
      <c r="K117" s="24"/>
      <c r="L117" s="24"/>
      <c r="M117" s="47"/>
    </row>
    <row r="118" spans="1:13" ht="71.25" customHeight="1">
      <c r="A118" s="43" t="s">
        <v>82</v>
      </c>
      <c r="B118" s="27"/>
      <c r="C118" s="27"/>
      <c r="D118" s="32" t="s">
        <v>51</v>
      </c>
      <c r="E118" s="55"/>
      <c r="F118" s="24"/>
      <c r="G118" s="24"/>
      <c r="H118" s="26"/>
      <c r="I118" s="26">
        <f>I119</f>
        <v>41040205.109999999</v>
      </c>
      <c r="J118" s="26">
        <f t="shared" ref="J118" si="23">J119</f>
        <v>41040205.109999999</v>
      </c>
      <c r="K118" s="26"/>
      <c r="L118" s="26"/>
      <c r="M118" s="24"/>
    </row>
    <row r="119" spans="1:13" ht="71.25" customHeight="1">
      <c r="A119" s="45" t="s">
        <v>83</v>
      </c>
      <c r="B119" s="27"/>
      <c r="C119" s="27"/>
      <c r="D119" s="34" t="s">
        <v>51</v>
      </c>
      <c r="E119" s="55"/>
      <c r="F119" s="24"/>
      <c r="G119" s="24"/>
      <c r="H119" s="24"/>
      <c r="I119" s="35">
        <f>I120+I121+I122+I123+I124+I125+I126+I127+I128+I129+I130+I131+I132+I137+I143</f>
        <v>41040205.109999999</v>
      </c>
      <c r="J119" s="35">
        <f>J120+J121+J122+J123+J124+J125+J126+J127+J128+J129+J130+J131+J132+J137+J143</f>
        <v>41040205.109999999</v>
      </c>
      <c r="K119" s="35"/>
      <c r="L119" s="35"/>
      <c r="M119" s="24"/>
    </row>
    <row r="120" spans="1:13" ht="123" customHeight="1">
      <c r="A120" s="27" t="s">
        <v>164</v>
      </c>
      <c r="B120" s="27" t="s">
        <v>165</v>
      </c>
      <c r="C120" s="27" t="s">
        <v>166</v>
      </c>
      <c r="D120" s="25" t="s">
        <v>167</v>
      </c>
      <c r="E120" s="25" t="s">
        <v>337</v>
      </c>
      <c r="F120" s="24"/>
      <c r="G120" s="24"/>
      <c r="H120" s="24"/>
      <c r="I120" s="87">
        <f>+J120</f>
        <v>10948.92</v>
      </c>
      <c r="J120" s="24">
        <f>10948.92</f>
        <v>10948.92</v>
      </c>
      <c r="K120" s="35"/>
      <c r="L120" s="35"/>
      <c r="M120" s="24"/>
    </row>
    <row r="121" spans="1:13" ht="93.75">
      <c r="A121" s="27" t="s">
        <v>52</v>
      </c>
      <c r="B121" s="27" t="s">
        <v>79</v>
      </c>
      <c r="C121" s="27" t="s">
        <v>4</v>
      </c>
      <c r="D121" s="55" t="s">
        <v>44</v>
      </c>
      <c r="E121" s="55" t="s">
        <v>98</v>
      </c>
      <c r="F121" s="24" t="s">
        <v>17</v>
      </c>
      <c r="G121" s="24">
        <v>1050978</v>
      </c>
      <c r="H121" s="47">
        <v>38.6</v>
      </c>
      <c r="I121" s="87">
        <v>594297.86</v>
      </c>
      <c r="J121" s="24">
        <v>594297.86</v>
      </c>
      <c r="K121" s="24"/>
      <c r="L121" s="24"/>
      <c r="M121" s="47">
        <v>100</v>
      </c>
    </row>
    <row r="122" spans="1:13" ht="159" customHeight="1">
      <c r="A122" s="27" t="s">
        <v>52</v>
      </c>
      <c r="B122" s="27" t="s">
        <v>79</v>
      </c>
      <c r="C122" s="27" t="s">
        <v>4</v>
      </c>
      <c r="D122" s="55" t="s">
        <v>44</v>
      </c>
      <c r="E122" s="55" t="s">
        <v>96</v>
      </c>
      <c r="F122" s="24" t="s">
        <v>17</v>
      </c>
      <c r="G122" s="24">
        <v>547988</v>
      </c>
      <c r="H122" s="47">
        <v>64.099999999999994</v>
      </c>
      <c r="I122" s="87">
        <f>5463.86+190000</f>
        <v>195463.86</v>
      </c>
      <c r="J122" s="24">
        <f>5463.86+190000</f>
        <v>195463.86</v>
      </c>
      <c r="K122" s="24"/>
      <c r="L122" s="24"/>
      <c r="M122" s="47">
        <v>100</v>
      </c>
    </row>
    <row r="123" spans="1:13" ht="117.75" customHeight="1">
      <c r="A123" s="27" t="s">
        <v>52</v>
      </c>
      <c r="B123" s="27" t="s">
        <v>79</v>
      </c>
      <c r="C123" s="27" t="s">
        <v>4</v>
      </c>
      <c r="D123" s="55" t="s">
        <v>44</v>
      </c>
      <c r="E123" s="55" t="s">
        <v>338</v>
      </c>
      <c r="F123" s="60">
        <v>2020</v>
      </c>
      <c r="G123" s="24"/>
      <c r="H123" s="24"/>
      <c r="I123" s="87">
        <v>216000</v>
      </c>
      <c r="J123" s="24">
        <v>216000</v>
      </c>
      <c r="K123" s="24"/>
      <c r="L123" s="24"/>
      <c r="M123" s="47">
        <v>100</v>
      </c>
    </row>
    <row r="124" spans="1:13" ht="119.25" customHeight="1">
      <c r="A124" s="27" t="s">
        <v>52</v>
      </c>
      <c r="B124" s="27" t="s">
        <v>79</v>
      </c>
      <c r="C124" s="27" t="s">
        <v>4</v>
      </c>
      <c r="D124" s="55" t="s">
        <v>44</v>
      </c>
      <c r="E124" s="55" t="s">
        <v>70</v>
      </c>
      <c r="F124" s="24"/>
      <c r="G124" s="24"/>
      <c r="H124" s="24"/>
      <c r="I124" s="87">
        <v>324000</v>
      </c>
      <c r="J124" s="24">
        <v>324000</v>
      </c>
      <c r="K124" s="24"/>
      <c r="L124" s="24"/>
      <c r="M124" s="24"/>
    </row>
    <row r="125" spans="1:13" ht="91.5" customHeight="1">
      <c r="A125" s="27" t="s">
        <v>52</v>
      </c>
      <c r="B125" s="27" t="s">
        <v>79</v>
      </c>
      <c r="C125" s="27" t="s">
        <v>4</v>
      </c>
      <c r="D125" s="55" t="s">
        <v>44</v>
      </c>
      <c r="E125" s="55" t="s">
        <v>339</v>
      </c>
      <c r="F125" s="24"/>
      <c r="G125" s="24"/>
      <c r="H125" s="24"/>
      <c r="I125" s="87">
        <v>425605.2</v>
      </c>
      <c r="J125" s="24">
        <v>425605.2</v>
      </c>
      <c r="K125" s="24"/>
      <c r="L125" s="24"/>
      <c r="M125" s="24"/>
    </row>
    <row r="126" spans="1:13" ht="86.25" customHeight="1">
      <c r="A126" s="27" t="s">
        <v>52</v>
      </c>
      <c r="B126" s="27" t="s">
        <v>79</v>
      </c>
      <c r="C126" s="27" t="s">
        <v>4</v>
      </c>
      <c r="D126" s="55" t="s">
        <v>44</v>
      </c>
      <c r="E126" s="55" t="s">
        <v>53</v>
      </c>
      <c r="F126" s="24"/>
      <c r="G126" s="24"/>
      <c r="H126" s="24"/>
      <c r="I126" s="87">
        <v>269474.86</v>
      </c>
      <c r="J126" s="24">
        <v>269474.86</v>
      </c>
      <c r="K126" s="24"/>
      <c r="L126" s="24"/>
      <c r="M126" s="24"/>
    </row>
    <row r="127" spans="1:13" ht="78" customHeight="1">
      <c r="A127" s="27" t="s">
        <v>52</v>
      </c>
      <c r="B127" s="27" t="s">
        <v>79</v>
      </c>
      <c r="C127" s="27" t="s">
        <v>4</v>
      </c>
      <c r="D127" s="55" t="s">
        <v>44</v>
      </c>
      <c r="E127" s="55" t="s">
        <v>267</v>
      </c>
      <c r="F127" s="24"/>
      <c r="G127" s="24"/>
      <c r="H127" s="24"/>
      <c r="I127" s="87">
        <v>81549.179999999993</v>
      </c>
      <c r="J127" s="24">
        <v>81549.179999999993</v>
      </c>
      <c r="K127" s="24"/>
      <c r="L127" s="24"/>
      <c r="M127" s="24"/>
    </row>
    <row r="128" spans="1:13" ht="74.25" customHeight="1">
      <c r="A128" s="27" t="s">
        <v>52</v>
      </c>
      <c r="B128" s="27" t="s">
        <v>79</v>
      </c>
      <c r="C128" s="27" t="s">
        <v>4</v>
      </c>
      <c r="D128" s="55" t="s">
        <v>44</v>
      </c>
      <c r="E128" s="55" t="s">
        <v>54</v>
      </c>
      <c r="F128" s="24" t="s">
        <v>17</v>
      </c>
      <c r="G128" s="24">
        <v>1491811</v>
      </c>
      <c r="H128" s="47">
        <v>90</v>
      </c>
      <c r="I128" s="87">
        <v>150327.1</v>
      </c>
      <c r="J128" s="24">
        <v>150327.1</v>
      </c>
      <c r="K128" s="24"/>
      <c r="L128" s="24"/>
      <c r="M128" s="47">
        <v>100</v>
      </c>
    </row>
    <row r="129" spans="1:14" ht="83.25" customHeight="1">
      <c r="A129" s="27" t="s">
        <v>52</v>
      </c>
      <c r="B129" s="27" t="s">
        <v>79</v>
      </c>
      <c r="C129" s="27" t="s">
        <v>4</v>
      </c>
      <c r="D129" s="55" t="s">
        <v>44</v>
      </c>
      <c r="E129" s="25" t="s">
        <v>414</v>
      </c>
      <c r="F129" s="24"/>
      <c r="G129" s="24"/>
      <c r="H129" s="47"/>
      <c r="I129" s="87">
        <f>J129+K129+L129</f>
        <v>800000</v>
      </c>
      <c r="J129" s="24">
        <v>800000</v>
      </c>
      <c r="K129" s="24"/>
      <c r="L129" s="24"/>
      <c r="M129" s="47"/>
    </row>
    <row r="130" spans="1:14" ht="56.25">
      <c r="A130" s="27" t="s">
        <v>52</v>
      </c>
      <c r="B130" s="27" t="s">
        <v>79</v>
      </c>
      <c r="C130" s="27" t="s">
        <v>4</v>
      </c>
      <c r="D130" s="55" t="s">
        <v>44</v>
      </c>
      <c r="E130" s="25" t="s">
        <v>324</v>
      </c>
      <c r="F130" s="24"/>
      <c r="G130" s="24"/>
      <c r="H130" s="47"/>
      <c r="I130" s="87">
        <f>J130+K130+L130</f>
        <v>165000</v>
      </c>
      <c r="J130" s="24">
        <v>165000</v>
      </c>
      <c r="K130" s="24"/>
      <c r="L130" s="24"/>
      <c r="M130" s="47"/>
    </row>
    <row r="131" spans="1:14" ht="86.25" customHeight="1">
      <c r="A131" s="27" t="s">
        <v>52</v>
      </c>
      <c r="B131" s="27" t="s">
        <v>79</v>
      </c>
      <c r="C131" s="27" t="s">
        <v>4</v>
      </c>
      <c r="D131" s="55" t="s">
        <v>44</v>
      </c>
      <c r="E131" s="25" t="s">
        <v>328</v>
      </c>
      <c r="F131" s="24"/>
      <c r="G131" s="24"/>
      <c r="H131" s="47"/>
      <c r="I131" s="87">
        <f>J131+K131+L131</f>
        <v>410610</v>
      </c>
      <c r="J131" s="24">
        <v>410610</v>
      </c>
      <c r="K131" s="24"/>
      <c r="L131" s="24"/>
      <c r="M131" s="47"/>
    </row>
    <row r="132" spans="1:14" ht="84.75" customHeight="1">
      <c r="A132" s="27" t="s">
        <v>168</v>
      </c>
      <c r="B132" s="27" t="s">
        <v>158</v>
      </c>
      <c r="C132" s="27" t="s">
        <v>94</v>
      </c>
      <c r="D132" s="25" t="s">
        <v>169</v>
      </c>
      <c r="E132" s="25" t="s">
        <v>204</v>
      </c>
      <c r="F132" s="24"/>
      <c r="G132" s="24"/>
      <c r="H132" s="47"/>
      <c r="I132" s="87">
        <f>+I133+I134+I135+I6+I136</f>
        <v>4860501.5999999996</v>
      </c>
      <c r="J132" s="24">
        <f>+J133+J134+J135+J6+J136</f>
        <v>4860501.5999999996</v>
      </c>
      <c r="K132" s="24"/>
      <c r="L132" s="24"/>
      <c r="M132" s="47"/>
    </row>
    <row r="133" spans="1:14" ht="87.75" customHeight="1">
      <c r="A133" s="27" t="s">
        <v>168</v>
      </c>
      <c r="B133" s="27" t="s">
        <v>158</v>
      </c>
      <c r="C133" s="27" t="s">
        <v>94</v>
      </c>
      <c r="D133" s="25" t="s">
        <v>169</v>
      </c>
      <c r="E133" s="25" t="s">
        <v>203</v>
      </c>
      <c r="F133" s="24"/>
      <c r="G133" s="24"/>
      <c r="H133" s="47"/>
      <c r="I133" s="24">
        <v>549243.6</v>
      </c>
      <c r="J133" s="24">
        <v>549243.6</v>
      </c>
      <c r="K133" s="24"/>
      <c r="L133" s="24"/>
      <c r="M133" s="47"/>
    </row>
    <row r="134" spans="1:14" ht="63" customHeight="1">
      <c r="A134" s="27" t="s">
        <v>168</v>
      </c>
      <c r="B134" s="27" t="s">
        <v>158</v>
      </c>
      <c r="C134" s="27" t="s">
        <v>94</v>
      </c>
      <c r="D134" s="25" t="s">
        <v>169</v>
      </c>
      <c r="E134" s="25" t="s">
        <v>201</v>
      </c>
      <c r="F134" s="24"/>
      <c r="G134" s="24"/>
      <c r="H134" s="47"/>
      <c r="I134" s="24">
        <f>550000-174600</f>
        <v>375400</v>
      </c>
      <c r="J134" s="24">
        <f>550000-174600</f>
        <v>375400</v>
      </c>
      <c r="K134" s="24"/>
      <c r="L134" s="24"/>
      <c r="M134" s="47"/>
    </row>
    <row r="135" spans="1:14" ht="88.5" customHeight="1">
      <c r="A135" s="27" t="s">
        <v>168</v>
      </c>
      <c r="B135" s="27" t="s">
        <v>158</v>
      </c>
      <c r="C135" s="27" t="s">
        <v>94</v>
      </c>
      <c r="D135" s="25" t="s">
        <v>169</v>
      </c>
      <c r="E135" s="25" t="s">
        <v>202</v>
      </c>
      <c r="F135" s="24"/>
      <c r="G135" s="24"/>
      <c r="H135" s="47"/>
      <c r="I135" s="24">
        <f>+J135</f>
        <v>3435858</v>
      </c>
      <c r="J135" s="24">
        <f>3935858-500000</f>
        <v>3435858</v>
      </c>
      <c r="K135" s="24"/>
      <c r="L135" s="24"/>
      <c r="M135" s="47"/>
    </row>
    <row r="136" spans="1:14" ht="102.75" customHeight="1">
      <c r="A136" s="27" t="s">
        <v>168</v>
      </c>
      <c r="B136" s="27" t="s">
        <v>158</v>
      </c>
      <c r="C136" s="27" t="s">
        <v>94</v>
      </c>
      <c r="D136" s="25" t="s">
        <v>323</v>
      </c>
      <c r="E136" s="25" t="s">
        <v>366</v>
      </c>
      <c r="F136" s="24"/>
      <c r="G136" s="24"/>
      <c r="H136" s="47"/>
      <c r="I136" s="24">
        <f>J136+K136+L136</f>
        <v>500000</v>
      </c>
      <c r="J136" s="24">
        <f>2500000-2000000</f>
        <v>500000</v>
      </c>
      <c r="K136" s="24"/>
      <c r="L136" s="24"/>
      <c r="M136" s="47"/>
      <c r="N136" s="96"/>
    </row>
    <row r="137" spans="1:14" ht="91.5" customHeight="1">
      <c r="A137" s="27" t="s">
        <v>168</v>
      </c>
      <c r="B137" s="27" t="s">
        <v>158</v>
      </c>
      <c r="C137" s="27" t="s">
        <v>94</v>
      </c>
      <c r="D137" s="25" t="s">
        <v>169</v>
      </c>
      <c r="E137" s="25" t="s">
        <v>205</v>
      </c>
      <c r="F137" s="24"/>
      <c r="G137" s="24"/>
      <c r="H137" s="47"/>
      <c r="I137" s="87">
        <f>+I138+I139+I140+I141+I142</f>
        <v>31011354.530000001</v>
      </c>
      <c r="J137" s="24">
        <f>+J138+J139+J140+J141+J142</f>
        <v>31011354.530000001</v>
      </c>
      <c r="K137" s="24"/>
      <c r="L137" s="24"/>
      <c r="M137" s="47"/>
    </row>
    <row r="138" spans="1:14" ht="123" customHeight="1">
      <c r="A138" s="27" t="s">
        <v>168</v>
      </c>
      <c r="B138" s="27" t="s">
        <v>158</v>
      </c>
      <c r="C138" s="27" t="s">
        <v>94</v>
      </c>
      <c r="D138" s="25" t="s">
        <v>169</v>
      </c>
      <c r="E138" s="25" t="s">
        <v>341</v>
      </c>
      <c r="F138" s="24"/>
      <c r="G138" s="24"/>
      <c r="H138" s="47"/>
      <c r="I138" s="24">
        <f>+J138</f>
        <v>2045940.67</v>
      </c>
      <c r="J138" s="24">
        <f>1045940.67+1000000</f>
        <v>2045940.67</v>
      </c>
      <c r="K138" s="24"/>
      <c r="L138" s="24"/>
      <c r="M138" s="47"/>
    </row>
    <row r="139" spans="1:14" ht="137.25" customHeight="1">
      <c r="A139" s="27" t="s">
        <v>168</v>
      </c>
      <c r="B139" s="27" t="s">
        <v>158</v>
      </c>
      <c r="C139" s="27" t="s">
        <v>94</v>
      </c>
      <c r="D139" s="25" t="s">
        <v>169</v>
      </c>
      <c r="E139" s="25" t="s">
        <v>206</v>
      </c>
      <c r="F139" s="24"/>
      <c r="G139" s="24"/>
      <c r="H139" s="47"/>
      <c r="I139" s="24">
        <f>+J139</f>
        <v>771701.91</v>
      </c>
      <c r="J139" s="24">
        <v>771701.91</v>
      </c>
      <c r="K139" s="24"/>
      <c r="L139" s="24"/>
      <c r="M139" s="47"/>
    </row>
    <row r="140" spans="1:14" ht="115.5" customHeight="1">
      <c r="A140" s="27" t="s">
        <v>168</v>
      </c>
      <c r="B140" s="27" t="s">
        <v>158</v>
      </c>
      <c r="C140" s="27" t="s">
        <v>94</v>
      </c>
      <c r="D140" s="25" t="s">
        <v>169</v>
      </c>
      <c r="E140" s="25" t="s">
        <v>415</v>
      </c>
      <c r="F140" s="24"/>
      <c r="G140" s="24"/>
      <c r="H140" s="47"/>
      <c r="I140" s="24">
        <f>+J140</f>
        <v>5162432.95</v>
      </c>
      <c r="J140" s="24">
        <f>4162432.95+1000000</f>
        <v>5162432.95</v>
      </c>
      <c r="K140" s="24"/>
      <c r="L140" s="24"/>
      <c r="M140" s="47"/>
    </row>
    <row r="141" spans="1:14" ht="48" customHeight="1">
      <c r="A141" s="27" t="s">
        <v>168</v>
      </c>
      <c r="B141" s="27" t="s">
        <v>158</v>
      </c>
      <c r="C141" s="27" t="s">
        <v>94</v>
      </c>
      <c r="D141" s="25" t="s">
        <v>169</v>
      </c>
      <c r="E141" s="25" t="s">
        <v>202</v>
      </c>
      <c r="F141" s="24"/>
      <c r="G141" s="24"/>
      <c r="H141" s="47"/>
      <c r="I141" s="24">
        <f>3531279-500000</f>
        <v>3031279</v>
      </c>
      <c r="J141" s="24">
        <f>3531279-500000</f>
        <v>3031279</v>
      </c>
      <c r="K141" s="24"/>
      <c r="L141" s="24"/>
      <c r="M141" s="47"/>
    </row>
    <row r="142" spans="1:14" ht="105" customHeight="1">
      <c r="A142" s="27" t="s">
        <v>168</v>
      </c>
      <c r="B142" s="27" t="s">
        <v>158</v>
      </c>
      <c r="C142" s="27" t="s">
        <v>94</v>
      </c>
      <c r="D142" s="25" t="s">
        <v>323</v>
      </c>
      <c r="E142" s="25" t="s">
        <v>329</v>
      </c>
      <c r="F142" s="24"/>
      <c r="G142" s="24"/>
      <c r="H142" s="47"/>
      <c r="I142" s="24">
        <f>J142+K142+L142</f>
        <v>20000000</v>
      </c>
      <c r="J142" s="24">
        <v>20000000</v>
      </c>
      <c r="K142" s="24"/>
      <c r="L142" s="24"/>
      <c r="M142" s="47"/>
      <c r="N142" s="96"/>
    </row>
    <row r="143" spans="1:14" ht="69.75" customHeight="1">
      <c r="A143" s="27" t="s">
        <v>168</v>
      </c>
      <c r="B143" s="27" t="s">
        <v>158</v>
      </c>
      <c r="C143" s="27" t="s">
        <v>94</v>
      </c>
      <c r="D143" s="25" t="s">
        <v>169</v>
      </c>
      <c r="E143" s="25" t="s">
        <v>207</v>
      </c>
      <c r="F143" s="24"/>
      <c r="G143" s="24"/>
      <c r="H143" s="47"/>
      <c r="I143" s="87">
        <f>+I144</f>
        <v>1525072</v>
      </c>
      <c r="J143" s="24">
        <f>+J144</f>
        <v>1525072</v>
      </c>
      <c r="K143" s="24"/>
      <c r="L143" s="24"/>
      <c r="M143" s="47"/>
    </row>
    <row r="144" spans="1:14" ht="55.5" customHeight="1">
      <c r="A144" s="27" t="s">
        <v>168</v>
      </c>
      <c r="B144" s="27" t="s">
        <v>158</v>
      </c>
      <c r="C144" s="27" t="s">
        <v>94</v>
      </c>
      <c r="D144" s="25" t="s">
        <v>169</v>
      </c>
      <c r="E144" s="25" t="s">
        <v>202</v>
      </c>
      <c r="F144" s="24"/>
      <c r="G144" s="24"/>
      <c r="H144" s="47"/>
      <c r="I144" s="24">
        <v>1525072</v>
      </c>
      <c r="J144" s="24">
        <v>1525072</v>
      </c>
      <c r="K144" s="24"/>
      <c r="L144" s="24"/>
      <c r="M144" s="47"/>
    </row>
    <row r="145" spans="1:13" ht="81" customHeight="1">
      <c r="A145" s="43" t="s">
        <v>2</v>
      </c>
      <c r="B145" s="27"/>
      <c r="C145" s="27"/>
      <c r="D145" s="32" t="s">
        <v>0</v>
      </c>
      <c r="E145" s="55"/>
      <c r="F145" s="26"/>
      <c r="G145" s="26"/>
      <c r="H145" s="26"/>
      <c r="I145" s="26">
        <f>+I146</f>
        <v>167303915.56999999</v>
      </c>
      <c r="J145" s="26">
        <f t="shared" ref="J145:L145" si="24">+J146</f>
        <v>149869350.49000001</v>
      </c>
      <c r="K145" s="26">
        <f t="shared" si="24"/>
        <v>15613734.08</v>
      </c>
      <c r="L145" s="26">
        <f t="shared" si="24"/>
        <v>1820831</v>
      </c>
      <c r="M145" s="26"/>
    </row>
    <row r="146" spans="1:13" s="10" customFormat="1" ht="69" customHeight="1">
      <c r="A146" s="45" t="s">
        <v>3</v>
      </c>
      <c r="B146" s="45"/>
      <c r="C146" s="45"/>
      <c r="D146" s="34" t="s">
        <v>0</v>
      </c>
      <c r="E146" s="56"/>
      <c r="F146" s="35"/>
      <c r="G146" s="35"/>
      <c r="H146" s="35"/>
      <c r="I146" s="35">
        <f>SUM(I147:I223)</f>
        <v>167303915.56999999</v>
      </c>
      <c r="J146" s="35">
        <f>SUM(J147:J223)</f>
        <v>149869350.49000001</v>
      </c>
      <c r="K146" s="35">
        <f>SUM(K147:K223)</f>
        <v>15613734.08</v>
      </c>
      <c r="L146" s="35">
        <f>SUM(L147:L223)</f>
        <v>1820831</v>
      </c>
      <c r="M146" s="35"/>
    </row>
    <row r="147" spans="1:13" s="10" customFormat="1" ht="69" customHeight="1">
      <c r="A147" s="88" t="s">
        <v>374</v>
      </c>
      <c r="B147" s="88" t="s">
        <v>375</v>
      </c>
      <c r="C147" s="88" t="s">
        <v>283</v>
      </c>
      <c r="D147" s="89" t="s">
        <v>376</v>
      </c>
      <c r="E147" s="90" t="s">
        <v>343</v>
      </c>
      <c r="F147" s="91"/>
      <c r="G147" s="91"/>
      <c r="H147" s="92"/>
      <c r="I147" s="91">
        <f>J147+K147+L147</f>
        <v>3904881</v>
      </c>
      <c r="J147" s="91">
        <v>2834050</v>
      </c>
      <c r="K147" s="91"/>
      <c r="L147" s="91">
        <v>1070831</v>
      </c>
      <c r="M147" s="92"/>
    </row>
    <row r="148" spans="1:13" s="10" customFormat="1" ht="91.5" customHeight="1">
      <c r="A148" s="27" t="s">
        <v>65</v>
      </c>
      <c r="B148" s="27" t="s">
        <v>79</v>
      </c>
      <c r="C148" s="27" t="s">
        <v>4</v>
      </c>
      <c r="D148" s="55" t="s">
        <v>44</v>
      </c>
      <c r="E148" s="55" t="s">
        <v>243</v>
      </c>
      <c r="F148" s="24" t="s">
        <v>17</v>
      </c>
      <c r="G148" s="24">
        <v>713509</v>
      </c>
      <c r="H148" s="47">
        <v>99.4</v>
      </c>
      <c r="I148" s="24">
        <v>4050</v>
      </c>
      <c r="J148" s="24">
        <v>4050</v>
      </c>
      <c r="K148" s="24"/>
      <c r="L148" s="24"/>
      <c r="M148" s="47">
        <v>100</v>
      </c>
    </row>
    <row r="149" spans="1:13" s="10" customFormat="1" ht="89.25" customHeight="1">
      <c r="A149" s="27" t="s">
        <v>65</v>
      </c>
      <c r="B149" s="27" t="s">
        <v>79</v>
      </c>
      <c r="C149" s="27" t="s">
        <v>4</v>
      </c>
      <c r="D149" s="55" t="s">
        <v>44</v>
      </c>
      <c r="E149" s="55" t="s">
        <v>66</v>
      </c>
      <c r="F149" s="24" t="s">
        <v>17</v>
      </c>
      <c r="G149" s="24">
        <v>3103672</v>
      </c>
      <c r="H149" s="47">
        <v>79</v>
      </c>
      <c r="I149" s="24">
        <v>650899.72</v>
      </c>
      <c r="J149" s="24">
        <v>650899.72</v>
      </c>
      <c r="K149" s="24"/>
      <c r="L149" s="24"/>
      <c r="M149" s="47">
        <v>100</v>
      </c>
    </row>
    <row r="150" spans="1:13" s="10" customFormat="1" ht="87.75" customHeight="1">
      <c r="A150" s="27" t="s">
        <v>65</v>
      </c>
      <c r="B150" s="27" t="s">
        <v>79</v>
      </c>
      <c r="C150" s="27" t="s">
        <v>4</v>
      </c>
      <c r="D150" s="55" t="s">
        <v>44</v>
      </c>
      <c r="E150" s="55" t="s">
        <v>244</v>
      </c>
      <c r="F150" s="60">
        <v>2020</v>
      </c>
      <c r="G150" s="35"/>
      <c r="H150" s="35"/>
      <c r="I150" s="24">
        <v>20000</v>
      </c>
      <c r="J150" s="24">
        <v>20000</v>
      </c>
      <c r="K150" s="24"/>
      <c r="L150" s="24"/>
      <c r="M150" s="47"/>
    </row>
    <row r="151" spans="1:13" s="10" customFormat="1" ht="137.25" customHeight="1">
      <c r="A151" s="27" t="s">
        <v>65</v>
      </c>
      <c r="B151" s="27" t="s">
        <v>79</v>
      </c>
      <c r="C151" s="27" t="s">
        <v>4</v>
      </c>
      <c r="D151" s="55" t="s">
        <v>44</v>
      </c>
      <c r="E151" s="55" t="s">
        <v>67</v>
      </c>
      <c r="F151" s="60">
        <v>2020</v>
      </c>
      <c r="G151" s="35"/>
      <c r="H151" s="35"/>
      <c r="I151" s="24">
        <v>7724.85</v>
      </c>
      <c r="J151" s="24">
        <v>7724.85</v>
      </c>
      <c r="K151" s="24"/>
      <c r="L151" s="24"/>
      <c r="M151" s="35"/>
    </row>
    <row r="152" spans="1:13" s="10" customFormat="1" ht="110.25" customHeight="1">
      <c r="A152" s="27" t="s">
        <v>65</v>
      </c>
      <c r="B152" s="27" t="s">
        <v>79</v>
      </c>
      <c r="C152" s="27" t="s">
        <v>4</v>
      </c>
      <c r="D152" s="55" t="s">
        <v>44</v>
      </c>
      <c r="E152" s="55" t="s">
        <v>245</v>
      </c>
      <c r="F152" s="24" t="s">
        <v>17</v>
      </c>
      <c r="G152" s="24">
        <v>510660</v>
      </c>
      <c r="H152" s="47">
        <v>96.6</v>
      </c>
      <c r="I152" s="24">
        <v>17200</v>
      </c>
      <c r="J152" s="24">
        <v>17200</v>
      </c>
      <c r="K152" s="24"/>
      <c r="L152" s="24"/>
      <c r="M152" s="47">
        <v>100</v>
      </c>
    </row>
    <row r="153" spans="1:13" s="10" customFormat="1" ht="110.25" customHeight="1">
      <c r="A153" s="27" t="s">
        <v>65</v>
      </c>
      <c r="B153" s="27" t="s">
        <v>79</v>
      </c>
      <c r="C153" s="27" t="s">
        <v>4</v>
      </c>
      <c r="D153" s="55" t="s">
        <v>44</v>
      </c>
      <c r="E153" s="55" t="s">
        <v>373</v>
      </c>
      <c r="F153" s="24"/>
      <c r="G153" s="24"/>
      <c r="H153" s="47"/>
      <c r="I153" s="24">
        <f>J153+K153+L153</f>
        <v>3000000</v>
      </c>
      <c r="J153" s="24">
        <v>3000000</v>
      </c>
      <c r="K153" s="24"/>
      <c r="L153" s="24"/>
      <c r="M153" s="47"/>
    </row>
    <row r="154" spans="1:13" s="10" customFormat="1" ht="135" customHeight="1">
      <c r="A154" s="27" t="s">
        <v>65</v>
      </c>
      <c r="B154" s="27" t="s">
        <v>79</v>
      </c>
      <c r="C154" s="27" t="s">
        <v>4</v>
      </c>
      <c r="D154" s="55" t="s">
        <v>44</v>
      </c>
      <c r="E154" s="62" t="s">
        <v>246</v>
      </c>
      <c r="F154" s="24" t="s">
        <v>17</v>
      </c>
      <c r="G154" s="24">
        <v>499098</v>
      </c>
      <c r="H154" s="47">
        <v>94</v>
      </c>
      <c r="I154" s="24">
        <v>29808.91</v>
      </c>
      <c r="J154" s="24">
        <v>29808.91</v>
      </c>
      <c r="K154" s="24"/>
      <c r="L154" s="24"/>
      <c r="M154" s="47">
        <v>100</v>
      </c>
    </row>
    <row r="155" spans="1:13" s="10" customFormat="1" ht="93" customHeight="1">
      <c r="A155" s="27" t="s">
        <v>65</v>
      </c>
      <c r="B155" s="27" t="s">
        <v>79</v>
      </c>
      <c r="C155" s="27" t="s">
        <v>4</v>
      </c>
      <c r="D155" s="55" t="s">
        <v>44</v>
      </c>
      <c r="E155" s="62" t="s">
        <v>268</v>
      </c>
      <c r="F155" s="60">
        <v>2020</v>
      </c>
      <c r="G155" s="24"/>
      <c r="H155" s="47"/>
      <c r="I155" s="24">
        <f>J155+K155+L155</f>
        <v>530000</v>
      </c>
      <c r="J155" s="24">
        <f>300000+230000</f>
        <v>530000</v>
      </c>
      <c r="K155" s="24"/>
      <c r="L155" s="24"/>
      <c r="M155" s="35"/>
    </row>
    <row r="156" spans="1:13" s="10" customFormat="1" ht="79.5" customHeight="1">
      <c r="A156" s="27" t="s">
        <v>65</v>
      </c>
      <c r="B156" s="27" t="s">
        <v>79</v>
      </c>
      <c r="C156" s="27" t="s">
        <v>4</v>
      </c>
      <c r="D156" s="55" t="s">
        <v>44</v>
      </c>
      <c r="E156" s="25" t="s">
        <v>318</v>
      </c>
      <c r="F156" s="60" t="s">
        <v>17</v>
      </c>
      <c r="G156" s="24">
        <v>4825384</v>
      </c>
      <c r="H156" s="47">
        <v>12.5</v>
      </c>
      <c r="I156" s="24">
        <f>J156+K156+L156</f>
        <v>3074607.99</v>
      </c>
      <c r="J156" s="24">
        <f>1000000+74607.99+2000000</f>
        <v>3074607.99</v>
      </c>
      <c r="K156" s="24"/>
      <c r="L156" s="24"/>
      <c r="M156" s="47">
        <v>76.2</v>
      </c>
    </row>
    <row r="157" spans="1:13" s="10" customFormat="1" ht="87.75" customHeight="1">
      <c r="A157" s="27" t="s">
        <v>65</v>
      </c>
      <c r="B157" s="27" t="s">
        <v>79</v>
      </c>
      <c r="C157" s="27" t="s">
        <v>4</v>
      </c>
      <c r="D157" s="55" t="s">
        <v>44</v>
      </c>
      <c r="E157" s="25" t="s">
        <v>320</v>
      </c>
      <c r="F157" s="60">
        <v>2020</v>
      </c>
      <c r="G157" s="24"/>
      <c r="H157" s="35"/>
      <c r="I157" s="24">
        <f>J157+K157+L157</f>
        <v>1606000</v>
      </c>
      <c r="J157" s="24">
        <f>1500000+106000</f>
        <v>1606000</v>
      </c>
      <c r="K157" s="24"/>
      <c r="L157" s="24"/>
      <c r="M157" s="35"/>
    </row>
    <row r="158" spans="1:13" s="10" customFormat="1" ht="75">
      <c r="A158" s="27" t="s">
        <v>65</v>
      </c>
      <c r="B158" s="27" t="s">
        <v>79</v>
      </c>
      <c r="C158" s="27" t="s">
        <v>4</v>
      </c>
      <c r="D158" s="55" t="s">
        <v>44</v>
      </c>
      <c r="E158" s="25" t="s">
        <v>321</v>
      </c>
      <c r="F158" s="60">
        <v>2020</v>
      </c>
      <c r="G158" s="35"/>
      <c r="H158" s="35"/>
      <c r="I158" s="24">
        <f>J158+K158+L158</f>
        <v>18569569.399999999</v>
      </c>
      <c r="J158" s="24">
        <f>18269569.4+300000</f>
        <v>18569569.399999999</v>
      </c>
      <c r="K158" s="24"/>
      <c r="L158" s="24"/>
      <c r="M158" s="35"/>
    </row>
    <row r="159" spans="1:13" s="10" customFormat="1" ht="87" customHeight="1">
      <c r="A159" s="27" t="s">
        <v>65</v>
      </c>
      <c r="B159" s="27" t="s">
        <v>79</v>
      </c>
      <c r="C159" s="27" t="s">
        <v>4</v>
      </c>
      <c r="D159" s="55" t="s">
        <v>44</v>
      </c>
      <c r="E159" s="25" t="s">
        <v>342</v>
      </c>
      <c r="F159" s="60" t="s">
        <v>17</v>
      </c>
      <c r="G159" s="24">
        <v>488306</v>
      </c>
      <c r="H159" s="47">
        <v>97.6</v>
      </c>
      <c r="I159" s="24">
        <f>J159+K159+L159</f>
        <v>69908.45</v>
      </c>
      <c r="J159" s="24">
        <f>58000+11908.45</f>
        <v>69908.45</v>
      </c>
      <c r="K159" s="24"/>
      <c r="L159" s="24"/>
      <c r="M159" s="35">
        <v>100</v>
      </c>
    </row>
    <row r="160" spans="1:13" s="10" customFormat="1" ht="88.5" customHeight="1">
      <c r="A160" s="27" t="s">
        <v>58</v>
      </c>
      <c r="B160" s="27" t="s">
        <v>84</v>
      </c>
      <c r="C160" s="27" t="s">
        <v>4</v>
      </c>
      <c r="D160" s="25" t="s">
        <v>59</v>
      </c>
      <c r="E160" s="55" t="s">
        <v>60</v>
      </c>
      <c r="F160" s="24" t="s">
        <v>17</v>
      </c>
      <c r="G160" s="24">
        <v>299010</v>
      </c>
      <c r="H160" s="47">
        <v>67.400000000000006</v>
      </c>
      <c r="I160" s="24">
        <v>97631.55</v>
      </c>
      <c r="J160" s="24">
        <v>97631.55</v>
      </c>
      <c r="K160" s="24"/>
      <c r="L160" s="24"/>
      <c r="M160" s="47">
        <v>100</v>
      </c>
    </row>
    <row r="161" spans="1:13" s="10" customFormat="1" ht="102" customHeight="1">
      <c r="A161" s="27" t="s">
        <v>58</v>
      </c>
      <c r="B161" s="27" t="s">
        <v>84</v>
      </c>
      <c r="C161" s="27" t="s">
        <v>4</v>
      </c>
      <c r="D161" s="25" t="s">
        <v>59</v>
      </c>
      <c r="E161" s="55" t="s">
        <v>247</v>
      </c>
      <c r="F161" s="24" t="s">
        <v>17</v>
      </c>
      <c r="G161" s="24">
        <v>359658</v>
      </c>
      <c r="H161" s="47">
        <v>99.6</v>
      </c>
      <c r="I161" s="24">
        <v>1350</v>
      </c>
      <c r="J161" s="24">
        <v>1350</v>
      </c>
      <c r="K161" s="24"/>
      <c r="L161" s="24"/>
      <c r="M161" s="47">
        <v>100</v>
      </c>
    </row>
    <row r="162" spans="1:13" s="10" customFormat="1" ht="118.5" customHeight="1">
      <c r="A162" s="27" t="s">
        <v>58</v>
      </c>
      <c r="B162" s="27" t="s">
        <v>84</v>
      </c>
      <c r="C162" s="27" t="s">
        <v>4</v>
      </c>
      <c r="D162" s="25" t="s">
        <v>59</v>
      </c>
      <c r="E162" s="55" t="s">
        <v>248</v>
      </c>
      <c r="F162" s="24" t="s">
        <v>17</v>
      </c>
      <c r="G162" s="24">
        <v>39640</v>
      </c>
      <c r="H162" s="47"/>
      <c r="I162" s="24">
        <v>39640</v>
      </c>
      <c r="J162" s="24">
        <v>39640</v>
      </c>
      <c r="K162" s="24"/>
      <c r="L162" s="24"/>
      <c r="M162" s="47">
        <v>100</v>
      </c>
    </row>
    <row r="163" spans="1:13" s="10" customFormat="1" ht="102.75" customHeight="1">
      <c r="A163" s="27" t="s">
        <v>58</v>
      </c>
      <c r="B163" s="27" t="s">
        <v>84</v>
      </c>
      <c r="C163" s="27" t="s">
        <v>4</v>
      </c>
      <c r="D163" s="25" t="s">
        <v>59</v>
      </c>
      <c r="E163" s="55" t="s">
        <v>250</v>
      </c>
      <c r="F163" s="24" t="s">
        <v>17</v>
      </c>
      <c r="G163" s="24">
        <v>3016570</v>
      </c>
      <c r="H163" s="47">
        <v>99.5</v>
      </c>
      <c r="I163" s="24">
        <v>14037.82</v>
      </c>
      <c r="J163" s="24">
        <v>14037.82</v>
      </c>
      <c r="K163" s="24"/>
      <c r="L163" s="24"/>
      <c r="M163" s="47">
        <v>100</v>
      </c>
    </row>
    <row r="164" spans="1:13" s="10" customFormat="1" ht="87" customHeight="1">
      <c r="A164" s="27" t="s">
        <v>58</v>
      </c>
      <c r="B164" s="27" t="s">
        <v>84</v>
      </c>
      <c r="C164" s="27" t="s">
        <v>4</v>
      </c>
      <c r="D164" s="25" t="s">
        <v>59</v>
      </c>
      <c r="E164" s="55" t="s">
        <v>249</v>
      </c>
      <c r="F164" s="24" t="s">
        <v>17</v>
      </c>
      <c r="G164" s="24">
        <v>653260</v>
      </c>
      <c r="H164" s="47">
        <v>99.6</v>
      </c>
      <c r="I164" s="24">
        <v>2700</v>
      </c>
      <c r="J164" s="24">
        <v>2700</v>
      </c>
      <c r="K164" s="24"/>
      <c r="L164" s="24"/>
      <c r="M164" s="47">
        <v>100</v>
      </c>
    </row>
    <row r="165" spans="1:13" s="10" customFormat="1" ht="94.5" customHeight="1">
      <c r="A165" s="27" t="s">
        <v>58</v>
      </c>
      <c r="B165" s="27" t="s">
        <v>84</v>
      </c>
      <c r="C165" s="27" t="s">
        <v>4</v>
      </c>
      <c r="D165" s="25" t="s">
        <v>59</v>
      </c>
      <c r="E165" s="55" t="s">
        <v>381</v>
      </c>
      <c r="F165" s="24"/>
      <c r="G165" s="24"/>
      <c r="H165" s="47"/>
      <c r="I165" s="24">
        <f>+J165</f>
        <v>500000</v>
      </c>
      <c r="J165" s="24">
        <v>500000</v>
      </c>
      <c r="K165" s="24"/>
      <c r="L165" s="24"/>
      <c r="M165" s="47"/>
    </row>
    <row r="166" spans="1:13" s="10" customFormat="1" ht="84" customHeight="1">
      <c r="A166" s="27" t="s">
        <v>58</v>
      </c>
      <c r="B166" s="27" t="s">
        <v>84</v>
      </c>
      <c r="C166" s="27" t="s">
        <v>4</v>
      </c>
      <c r="D166" s="25" t="s">
        <v>59</v>
      </c>
      <c r="E166" s="55" t="s">
        <v>251</v>
      </c>
      <c r="F166" s="24" t="s">
        <v>71</v>
      </c>
      <c r="G166" s="24">
        <v>399359</v>
      </c>
      <c r="H166" s="47">
        <v>99.7</v>
      </c>
      <c r="I166" s="24">
        <v>1026</v>
      </c>
      <c r="J166" s="24">
        <v>1026</v>
      </c>
      <c r="K166" s="24"/>
      <c r="L166" s="24"/>
      <c r="M166" s="47">
        <v>100</v>
      </c>
    </row>
    <row r="167" spans="1:13" s="10" customFormat="1" ht="101.25" customHeight="1">
      <c r="A167" s="27" t="s">
        <v>58</v>
      </c>
      <c r="B167" s="27" t="s">
        <v>84</v>
      </c>
      <c r="C167" s="27" t="s">
        <v>4</v>
      </c>
      <c r="D167" s="25" t="s">
        <v>59</v>
      </c>
      <c r="E167" s="55" t="s">
        <v>252</v>
      </c>
      <c r="F167" s="24" t="s">
        <v>17</v>
      </c>
      <c r="G167" s="24">
        <v>4189811</v>
      </c>
      <c r="H167" s="47">
        <v>90</v>
      </c>
      <c r="I167" s="24">
        <f>+J167</f>
        <v>29034.550000000047</v>
      </c>
      <c r="J167" s="24">
        <f>521762.02-492727.47</f>
        <v>29034.550000000047</v>
      </c>
      <c r="K167" s="24"/>
      <c r="L167" s="24"/>
      <c r="M167" s="47">
        <v>100</v>
      </c>
    </row>
    <row r="168" spans="1:13" s="10" customFormat="1" ht="116.25" customHeight="1">
      <c r="A168" s="27" t="s">
        <v>58</v>
      </c>
      <c r="B168" s="27" t="s">
        <v>84</v>
      </c>
      <c r="C168" s="27" t="s">
        <v>4</v>
      </c>
      <c r="D168" s="25" t="s">
        <v>59</v>
      </c>
      <c r="E168" s="55" t="s">
        <v>417</v>
      </c>
      <c r="F168" s="60">
        <v>2020</v>
      </c>
      <c r="G168" s="35"/>
      <c r="H168" s="47"/>
      <c r="I168" s="24">
        <v>89000</v>
      </c>
      <c r="J168" s="24">
        <v>89000</v>
      </c>
      <c r="K168" s="24"/>
      <c r="L168" s="24"/>
      <c r="M168" s="47"/>
    </row>
    <row r="169" spans="1:13" s="10" customFormat="1" ht="95.25" customHeight="1">
      <c r="A169" s="27" t="s">
        <v>58</v>
      </c>
      <c r="B169" s="27" t="s">
        <v>84</v>
      </c>
      <c r="C169" s="27" t="s">
        <v>4</v>
      </c>
      <c r="D169" s="25" t="s">
        <v>59</v>
      </c>
      <c r="E169" s="55" t="s">
        <v>61</v>
      </c>
      <c r="F169" s="24" t="s">
        <v>17</v>
      </c>
      <c r="G169" s="24">
        <v>495262</v>
      </c>
      <c r="H169" s="47">
        <v>99.7</v>
      </c>
      <c r="I169" s="24">
        <v>1620</v>
      </c>
      <c r="J169" s="24">
        <v>1620</v>
      </c>
      <c r="K169" s="24"/>
      <c r="L169" s="24"/>
      <c r="M169" s="47">
        <v>100</v>
      </c>
    </row>
    <row r="170" spans="1:13" s="10" customFormat="1" ht="134.25" customHeight="1">
      <c r="A170" s="27" t="s">
        <v>58</v>
      </c>
      <c r="B170" s="27" t="s">
        <v>84</v>
      </c>
      <c r="C170" s="27" t="s">
        <v>4</v>
      </c>
      <c r="D170" s="25" t="s">
        <v>59</v>
      </c>
      <c r="E170" s="55" t="s">
        <v>253</v>
      </c>
      <c r="F170" s="24" t="s">
        <v>17</v>
      </c>
      <c r="G170" s="24">
        <v>1499977</v>
      </c>
      <c r="H170" s="47">
        <v>44.3</v>
      </c>
      <c r="I170" s="24">
        <v>834979.01</v>
      </c>
      <c r="J170" s="24">
        <v>834979.01</v>
      </c>
      <c r="K170" s="24"/>
      <c r="L170" s="24"/>
      <c r="M170" s="47">
        <v>100</v>
      </c>
    </row>
    <row r="171" spans="1:13" s="10" customFormat="1" ht="132" customHeight="1">
      <c r="A171" s="27" t="s">
        <v>58</v>
      </c>
      <c r="B171" s="27" t="s">
        <v>84</v>
      </c>
      <c r="C171" s="27" t="s">
        <v>4</v>
      </c>
      <c r="D171" s="25" t="s">
        <v>59</v>
      </c>
      <c r="E171" s="55" t="s">
        <v>62</v>
      </c>
      <c r="F171" s="24" t="s">
        <v>17</v>
      </c>
      <c r="G171" s="24">
        <v>196190</v>
      </c>
      <c r="H171" s="47">
        <v>99.3</v>
      </c>
      <c r="I171" s="24">
        <v>1350</v>
      </c>
      <c r="J171" s="24">
        <v>1350</v>
      </c>
      <c r="K171" s="24"/>
      <c r="L171" s="24"/>
      <c r="M171" s="47">
        <v>100</v>
      </c>
    </row>
    <row r="172" spans="1:13" s="10" customFormat="1" ht="145.5" customHeight="1">
      <c r="A172" s="27" t="s">
        <v>58</v>
      </c>
      <c r="B172" s="27" t="s">
        <v>84</v>
      </c>
      <c r="C172" s="27" t="s">
        <v>4</v>
      </c>
      <c r="D172" s="25" t="s">
        <v>59</v>
      </c>
      <c r="E172" s="55" t="s">
        <v>254</v>
      </c>
      <c r="F172" s="24" t="s">
        <v>17</v>
      </c>
      <c r="G172" s="24">
        <v>3116498</v>
      </c>
      <c r="H172" s="47">
        <v>86.8</v>
      </c>
      <c r="I172" s="24">
        <v>411550.4</v>
      </c>
      <c r="J172" s="24">
        <v>411550.4</v>
      </c>
      <c r="K172" s="24"/>
      <c r="L172" s="24"/>
      <c r="M172" s="47">
        <v>100</v>
      </c>
    </row>
    <row r="173" spans="1:13" s="10" customFormat="1" ht="124.5" customHeight="1">
      <c r="A173" s="27" t="s">
        <v>58</v>
      </c>
      <c r="B173" s="27" t="s">
        <v>84</v>
      </c>
      <c r="C173" s="27" t="s">
        <v>4</v>
      </c>
      <c r="D173" s="25" t="s">
        <v>59</v>
      </c>
      <c r="E173" s="55" t="s">
        <v>255</v>
      </c>
      <c r="F173" s="60">
        <v>2020</v>
      </c>
      <c r="G173" s="24">
        <v>2736352</v>
      </c>
      <c r="H173" s="47">
        <v>91.7</v>
      </c>
      <c r="I173" s="24">
        <v>2510000</v>
      </c>
      <c r="J173" s="24">
        <v>2510000</v>
      </c>
      <c r="K173" s="24"/>
      <c r="L173" s="24"/>
      <c r="M173" s="47">
        <v>91.7</v>
      </c>
    </row>
    <row r="174" spans="1:13" s="10" customFormat="1" ht="82.5" customHeight="1">
      <c r="A174" s="27" t="s">
        <v>58</v>
      </c>
      <c r="B174" s="27" t="s">
        <v>84</v>
      </c>
      <c r="C174" s="27" t="s">
        <v>4</v>
      </c>
      <c r="D174" s="25" t="s">
        <v>59</v>
      </c>
      <c r="E174" s="55" t="s">
        <v>226</v>
      </c>
      <c r="F174" s="24" t="s">
        <v>17</v>
      </c>
      <c r="G174" s="24">
        <v>2003149</v>
      </c>
      <c r="H174" s="47"/>
      <c r="I174" s="24">
        <f>+L174+J174</f>
        <v>1913158</v>
      </c>
      <c r="J174" s="24">
        <v>1163158</v>
      </c>
      <c r="K174" s="24"/>
      <c r="L174" s="24">
        <v>750000</v>
      </c>
      <c r="M174" s="47">
        <v>100</v>
      </c>
    </row>
    <row r="175" spans="1:13" s="10" customFormat="1" ht="84" customHeight="1">
      <c r="A175" s="27" t="s">
        <v>58</v>
      </c>
      <c r="B175" s="27" t="s">
        <v>84</v>
      </c>
      <c r="C175" s="27" t="s">
        <v>4</v>
      </c>
      <c r="D175" s="25" t="s">
        <v>59</v>
      </c>
      <c r="E175" s="55" t="s">
        <v>72</v>
      </c>
      <c r="F175" s="24" t="s">
        <v>93</v>
      </c>
      <c r="G175" s="24">
        <v>18544506</v>
      </c>
      <c r="H175" s="47">
        <v>0.4</v>
      </c>
      <c r="I175" s="24">
        <f t="shared" ref="I175:I179" si="25">J175+K175+L175</f>
        <v>76471.59</v>
      </c>
      <c r="J175" s="24">
        <f>28109.33+48362.26</f>
        <v>76471.59</v>
      </c>
      <c r="K175" s="24"/>
      <c r="L175" s="24"/>
      <c r="M175" s="47">
        <v>100</v>
      </c>
    </row>
    <row r="176" spans="1:13" s="10" customFormat="1" ht="84" customHeight="1">
      <c r="A176" s="27" t="s">
        <v>58</v>
      </c>
      <c r="B176" s="27" t="s">
        <v>84</v>
      </c>
      <c r="C176" s="27" t="s">
        <v>4</v>
      </c>
      <c r="D176" s="25" t="s">
        <v>59</v>
      </c>
      <c r="E176" s="25" t="s">
        <v>315</v>
      </c>
      <c r="F176" s="60">
        <v>2020</v>
      </c>
      <c r="G176" s="24">
        <v>1499880</v>
      </c>
      <c r="H176" s="47"/>
      <c r="I176" s="24">
        <f t="shared" si="25"/>
        <v>1600000</v>
      </c>
      <c r="J176" s="24">
        <f>1500000+100000</f>
        <v>1600000</v>
      </c>
      <c r="K176" s="24"/>
      <c r="L176" s="24"/>
      <c r="M176" s="47">
        <v>100</v>
      </c>
    </row>
    <row r="177" spans="1:13" s="10" customFormat="1" ht="84" customHeight="1">
      <c r="A177" s="27" t="s">
        <v>58</v>
      </c>
      <c r="B177" s="27" t="s">
        <v>84</v>
      </c>
      <c r="C177" s="27" t="s">
        <v>4</v>
      </c>
      <c r="D177" s="25" t="s">
        <v>59</v>
      </c>
      <c r="E177" s="25" t="s">
        <v>416</v>
      </c>
      <c r="F177" s="24" t="s">
        <v>17</v>
      </c>
      <c r="G177" s="24">
        <v>3726138</v>
      </c>
      <c r="H177" s="47">
        <v>25.2</v>
      </c>
      <c r="I177" s="24">
        <f t="shared" si="25"/>
        <v>2068459.46</v>
      </c>
      <c r="J177" s="24">
        <f>2068459.46</f>
        <v>2068459.46</v>
      </c>
      <c r="K177" s="24"/>
      <c r="L177" s="24"/>
      <c r="M177" s="47">
        <v>100</v>
      </c>
    </row>
    <row r="178" spans="1:13" s="10" customFormat="1" ht="84" customHeight="1">
      <c r="A178" s="27" t="s">
        <v>58</v>
      </c>
      <c r="B178" s="27" t="s">
        <v>84</v>
      </c>
      <c r="C178" s="27" t="s">
        <v>4</v>
      </c>
      <c r="D178" s="25" t="s">
        <v>59</v>
      </c>
      <c r="E178" s="25" t="s">
        <v>316</v>
      </c>
      <c r="F178" s="24" t="s">
        <v>17</v>
      </c>
      <c r="G178" s="24">
        <v>3412364</v>
      </c>
      <c r="H178" s="47">
        <v>11.8</v>
      </c>
      <c r="I178" s="24">
        <f t="shared" si="25"/>
        <v>2863510</v>
      </c>
      <c r="J178" s="24">
        <v>2863510</v>
      </c>
      <c r="K178" s="24"/>
      <c r="L178" s="24"/>
      <c r="M178" s="47">
        <v>100</v>
      </c>
    </row>
    <row r="179" spans="1:13" s="10" customFormat="1" ht="84" customHeight="1">
      <c r="A179" s="27" t="s">
        <v>58</v>
      </c>
      <c r="B179" s="27" t="s">
        <v>84</v>
      </c>
      <c r="C179" s="27" t="s">
        <v>4</v>
      </c>
      <c r="D179" s="25" t="s">
        <v>59</v>
      </c>
      <c r="E179" s="25" t="s">
        <v>317</v>
      </c>
      <c r="F179" s="24" t="s">
        <v>17</v>
      </c>
      <c r="G179" s="24">
        <v>1938910</v>
      </c>
      <c r="H179" s="47">
        <v>5.6</v>
      </c>
      <c r="I179" s="24">
        <f t="shared" si="25"/>
        <v>1829774</v>
      </c>
      <c r="J179" s="24">
        <v>1829774</v>
      </c>
      <c r="K179" s="24"/>
      <c r="L179" s="24"/>
      <c r="M179" s="47">
        <v>100</v>
      </c>
    </row>
    <row r="180" spans="1:13" s="10" customFormat="1" ht="84" customHeight="1">
      <c r="A180" s="27" t="s">
        <v>58</v>
      </c>
      <c r="B180" s="27" t="s">
        <v>84</v>
      </c>
      <c r="C180" s="27" t="s">
        <v>4</v>
      </c>
      <c r="D180" s="25" t="s">
        <v>59</v>
      </c>
      <c r="E180" s="25" t="s">
        <v>378</v>
      </c>
      <c r="F180" s="24"/>
      <c r="G180" s="24"/>
      <c r="H180" s="47"/>
      <c r="I180" s="24">
        <f>J180+K180+L180</f>
        <v>100000</v>
      </c>
      <c r="J180" s="24">
        <v>100000</v>
      </c>
      <c r="K180" s="24"/>
      <c r="L180" s="24"/>
      <c r="M180" s="47"/>
    </row>
    <row r="181" spans="1:13" s="10" customFormat="1" ht="109.5" customHeight="1">
      <c r="A181" s="27" t="s">
        <v>38</v>
      </c>
      <c r="B181" s="27" t="s">
        <v>85</v>
      </c>
      <c r="C181" s="27" t="s">
        <v>4</v>
      </c>
      <c r="D181" s="25" t="s">
        <v>39</v>
      </c>
      <c r="E181" s="55" t="s">
        <v>64</v>
      </c>
      <c r="F181" s="24" t="s">
        <v>71</v>
      </c>
      <c r="G181" s="24">
        <v>6801398</v>
      </c>
      <c r="H181" s="47">
        <v>67.599999999999994</v>
      </c>
      <c r="I181" s="24">
        <v>87457.19</v>
      </c>
      <c r="J181" s="24">
        <v>87457.19</v>
      </c>
      <c r="K181" s="24"/>
      <c r="L181" s="24"/>
      <c r="M181" s="47">
        <v>69.099999999999994</v>
      </c>
    </row>
    <row r="182" spans="1:13" s="10" customFormat="1" ht="137.25" customHeight="1">
      <c r="A182" s="27" t="s">
        <v>38</v>
      </c>
      <c r="B182" s="27" t="s">
        <v>85</v>
      </c>
      <c r="C182" s="27" t="s">
        <v>4</v>
      </c>
      <c r="D182" s="25" t="s">
        <v>39</v>
      </c>
      <c r="E182" s="55" t="s">
        <v>293</v>
      </c>
      <c r="F182" s="24" t="s">
        <v>17</v>
      </c>
      <c r="G182" s="24">
        <v>239508</v>
      </c>
      <c r="H182" s="47">
        <v>93.1</v>
      </c>
      <c r="I182" s="24">
        <v>16605.79</v>
      </c>
      <c r="J182" s="24">
        <v>16605.79</v>
      </c>
      <c r="K182" s="24"/>
      <c r="L182" s="24"/>
      <c r="M182" s="47">
        <v>100</v>
      </c>
    </row>
    <row r="183" spans="1:13" s="10" customFormat="1" ht="116.25" customHeight="1">
      <c r="A183" s="27" t="s">
        <v>38</v>
      </c>
      <c r="B183" s="27" t="s">
        <v>85</v>
      </c>
      <c r="C183" s="27" t="s">
        <v>4</v>
      </c>
      <c r="D183" s="25" t="s">
        <v>39</v>
      </c>
      <c r="E183" s="55" t="s">
        <v>256</v>
      </c>
      <c r="F183" s="24" t="s">
        <v>17</v>
      </c>
      <c r="G183" s="24">
        <v>1191337</v>
      </c>
      <c r="H183" s="47">
        <v>99.5</v>
      </c>
      <c r="I183" s="24">
        <v>4673.8599999999997</v>
      </c>
      <c r="J183" s="24">
        <v>4673.8599999999997</v>
      </c>
      <c r="K183" s="24"/>
      <c r="L183" s="24"/>
      <c r="M183" s="47">
        <v>100</v>
      </c>
    </row>
    <row r="184" spans="1:13" s="10" customFormat="1" ht="114.75" customHeight="1">
      <c r="A184" s="27" t="s">
        <v>38</v>
      </c>
      <c r="B184" s="27" t="s">
        <v>85</v>
      </c>
      <c r="C184" s="27" t="s">
        <v>4</v>
      </c>
      <c r="D184" s="25" t="s">
        <v>39</v>
      </c>
      <c r="E184" s="55" t="s">
        <v>257</v>
      </c>
      <c r="F184" s="24"/>
      <c r="G184" s="35"/>
      <c r="H184" s="47"/>
      <c r="I184" s="24">
        <v>29500</v>
      </c>
      <c r="J184" s="24">
        <v>29500</v>
      </c>
      <c r="K184" s="24"/>
      <c r="L184" s="24"/>
      <c r="M184" s="47"/>
    </row>
    <row r="185" spans="1:13" s="10" customFormat="1" ht="146.25" customHeight="1">
      <c r="A185" s="27" t="s">
        <v>38</v>
      </c>
      <c r="B185" s="27" t="s">
        <v>85</v>
      </c>
      <c r="C185" s="27" t="s">
        <v>4</v>
      </c>
      <c r="D185" s="25" t="s">
        <v>39</v>
      </c>
      <c r="E185" s="25" t="s">
        <v>319</v>
      </c>
      <c r="F185" s="60">
        <v>2020</v>
      </c>
      <c r="G185" s="35"/>
      <c r="H185" s="47"/>
      <c r="I185" s="24">
        <f>J185+K185+L185</f>
        <v>20000</v>
      </c>
      <c r="J185" s="24">
        <v>20000</v>
      </c>
      <c r="K185" s="24"/>
      <c r="L185" s="24"/>
      <c r="M185" s="47"/>
    </row>
    <row r="186" spans="1:13" s="10" customFormat="1" ht="146.25" customHeight="1">
      <c r="A186" s="82" t="s">
        <v>353</v>
      </c>
      <c r="B186" s="82" t="s">
        <v>354</v>
      </c>
      <c r="C186" s="82" t="s">
        <v>4</v>
      </c>
      <c r="D186" s="83" t="s">
        <v>355</v>
      </c>
      <c r="E186" s="83" t="s">
        <v>356</v>
      </c>
      <c r="F186" s="84">
        <v>2020</v>
      </c>
      <c r="G186" s="85"/>
      <c r="H186" s="86"/>
      <c r="I186" s="87">
        <f>J186+K186+L186</f>
        <v>49900</v>
      </c>
      <c r="J186" s="87">
        <v>49900</v>
      </c>
      <c r="K186" s="24"/>
      <c r="L186" s="24"/>
      <c r="M186" s="47"/>
    </row>
    <row r="187" spans="1:13" ht="74.25" customHeight="1">
      <c r="A187" s="27" t="s">
        <v>7</v>
      </c>
      <c r="B187" s="27" t="s">
        <v>86</v>
      </c>
      <c r="C187" s="27" t="s">
        <v>4</v>
      </c>
      <c r="D187" s="25" t="s">
        <v>13</v>
      </c>
      <c r="E187" s="29" t="s">
        <v>16</v>
      </c>
      <c r="F187" s="24" t="s">
        <v>17</v>
      </c>
      <c r="G187" s="24">
        <v>293732132</v>
      </c>
      <c r="H187" s="47">
        <v>0.6</v>
      </c>
      <c r="I187" s="24">
        <f>+J187</f>
        <v>8342858.5999999996</v>
      </c>
      <c r="J187" s="24">
        <f>12236606.6+3106252-7000000</f>
        <v>8342858.5999999996</v>
      </c>
      <c r="K187" s="24"/>
      <c r="L187" s="24"/>
      <c r="M187" s="47">
        <v>3.5</v>
      </c>
    </row>
    <row r="188" spans="1:13" ht="72" customHeight="1">
      <c r="A188" s="27" t="s">
        <v>7</v>
      </c>
      <c r="B188" s="27" t="s">
        <v>86</v>
      </c>
      <c r="C188" s="27" t="s">
        <v>4</v>
      </c>
      <c r="D188" s="25" t="s">
        <v>13</v>
      </c>
      <c r="E188" s="29" t="s">
        <v>68</v>
      </c>
      <c r="F188" s="24" t="s">
        <v>93</v>
      </c>
      <c r="G188" s="24">
        <v>1472828</v>
      </c>
      <c r="H188" s="47">
        <v>99.9</v>
      </c>
      <c r="I188" s="24">
        <v>1835</v>
      </c>
      <c r="J188" s="24">
        <v>1835</v>
      </c>
      <c r="K188" s="24"/>
      <c r="L188" s="24"/>
      <c r="M188" s="47">
        <v>100</v>
      </c>
    </row>
    <row r="189" spans="1:13" ht="72" customHeight="1">
      <c r="A189" s="27" t="s">
        <v>7</v>
      </c>
      <c r="B189" s="27" t="s">
        <v>86</v>
      </c>
      <c r="C189" s="27" t="s">
        <v>4</v>
      </c>
      <c r="D189" s="25" t="s">
        <v>13</v>
      </c>
      <c r="E189" s="29" t="s">
        <v>379</v>
      </c>
      <c r="F189" s="24"/>
      <c r="G189" s="24"/>
      <c r="H189" s="47"/>
      <c r="I189" s="24">
        <f>J189+K189+L189</f>
        <v>239425.37</v>
      </c>
      <c r="J189" s="24">
        <v>239425.37</v>
      </c>
      <c r="K189" s="24"/>
      <c r="L189" s="24"/>
      <c r="M189" s="47"/>
    </row>
    <row r="190" spans="1:13" ht="72" customHeight="1">
      <c r="A190" s="27" t="s">
        <v>7</v>
      </c>
      <c r="B190" s="27" t="s">
        <v>86</v>
      </c>
      <c r="C190" s="27" t="s">
        <v>4</v>
      </c>
      <c r="D190" s="25" t="s">
        <v>13</v>
      </c>
      <c r="E190" s="29" t="s">
        <v>380</v>
      </c>
      <c r="F190" s="24"/>
      <c r="G190" s="24"/>
      <c r="H190" s="47"/>
      <c r="I190" s="24">
        <f>J190+K190+L190</f>
        <v>258803.43</v>
      </c>
      <c r="J190" s="24">
        <v>258803.43</v>
      </c>
      <c r="K190" s="24"/>
      <c r="L190" s="24"/>
      <c r="M190" s="47"/>
    </row>
    <row r="191" spans="1:13" ht="72" customHeight="1">
      <c r="A191" s="27" t="s">
        <v>7</v>
      </c>
      <c r="B191" s="27" t="s">
        <v>86</v>
      </c>
      <c r="C191" s="27" t="s">
        <v>4</v>
      </c>
      <c r="D191" s="25" t="s">
        <v>13</v>
      </c>
      <c r="E191" s="29" t="s">
        <v>383</v>
      </c>
      <c r="F191" s="24"/>
      <c r="G191" s="24"/>
      <c r="H191" s="47"/>
      <c r="I191" s="24">
        <f>J191+K191+L191</f>
        <v>229351.28</v>
      </c>
      <c r="J191" s="24">
        <v>229351.28</v>
      </c>
      <c r="K191" s="24"/>
      <c r="L191" s="24"/>
      <c r="M191" s="47"/>
    </row>
    <row r="192" spans="1:13" ht="72" customHeight="1">
      <c r="A192" s="27" t="s">
        <v>7</v>
      </c>
      <c r="B192" s="27" t="s">
        <v>86</v>
      </c>
      <c r="C192" s="27" t="s">
        <v>4</v>
      </c>
      <c r="D192" s="25" t="s">
        <v>13</v>
      </c>
      <c r="E192" s="29" t="s">
        <v>382</v>
      </c>
      <c r="F192" s="24"/>
      <c r="G192" s="24"/>
      <c r="H192" s="47"/>
      <c r="I192" s="24">
        <f>J192+K192+L192</f>
        <v>48219.62</v>
      </c>
      <c r="J192" s="24">
        <v>48219.62</v>
      </c>
      <c r="K192" s="24"/>
      <c r="L192" s="24"/>
      <c r="M192" s="47"/>
    </row>
    <row r="193" spans="1:13" ht="72" customHeight="1">
      <c r="A193" s="27" t="s">
        <v>7</v>
      </c>
      <c r="B193" s="27" t="s">
        <v>86</v>
      </c>
      <c r="C193" s="27" t="s">
        <v>4</v>
      </c>
      <c r="D193" s="25" t="s">
        <v>13</v>
      </c>
      <c r="E193" s="29" t="s">
        <v>377</v>
      </c>
      <c r="F193" s="24"/>
      <c r="G193" s="24"/>
      <c r="H193" s="47"/>
      <c r="I193" s="24">
        <f>+J193</f>
        <v>30000</v>
      </c>
      <c r="J193" s="24">
        <v>30000</v>
      </c>
      <c r="K193" s="24"/>
      <c r="L193" s="24"/>
      <c r="M193" s="47"/>
    </row>
    <row r="194" spans="1:13" ht="81" customHeight="1">
      <c r="A194" s="82" t="s">
        <v>7</v>
      </c>
      <c r="B194" s="82" t="s">
        <v>86</v>
      </c>
      <c r="C194" s="82" t="s">
        <v>4</v>
      </c>
      <c r="D194" s="83" t="s">
        <v>13</v>
      </c>
      <c r="E194" s="95" t="s">
        <v>400</v>
      </c>
      <c r="F194" s="87">
        <v>2020</v>
      </c>
      <c r="G194" s="87"/>
      <c r="H194" s="86"/>
      <c r="I194" s="87">
        <v>1650000</v>
      </c>
      <c r="J194" s="87">
        <v>1650000</v>
      </c>
      <c r="K194" s="87"/>
      <c r="L194" s="87"/>
      <c r="M194" s="86"/>
    </row>
    <row r="195" spans="1:13" ht="116.25" customHeight="1">
      <c r="A195" s="27" t="s">
        <v>55</v>
      </c>
      <c r="B195" s="27" t="s">
        <v>87</v>
      </c>
      <c r="C195" s="27" t="s">
        <v>4</v>
      </c>
      <c r="D195" s="25" t="s">
        <v>56</v>
      </c>
      <c r="E195" s="29" t="s">
        <v>258</v>
      </c>
      <c r="F195" s="24" t="s">
        <v>71</v>
      </c>
      <c r="G195" s="24">
        <v>424063</v>
      </c>
      <c r="H195" s="47">
        <v>99.6</v>
      </c>
      <c r="I195" s="24">
        <v>1620</v>
      </c>
      <c r="J195" s="24">
        <v>1620</v>
      </c>
      <c r="K195" s="24"/>
      <c r="L195" s="24"/>
      <c r="M195" s="47">
        <v>100</v>
      </c>
    </row>
    <row r="196" spans="1:13" ht="71.25" customHeight="1">
      <c r="A196" s="27" t="s">
        <v>55</v>
      </c>
      <c r="B196" s="27" t="s">
        <v>87</v>
      </c>
      <c r="C196" s="27" t="s">
        <v>4</v>
      </c>
      <c r="D196" s="25" t="s">
        <v>56</v>
      </c>
      <c r="E196" s="29" t="s">
        <v>57</v>
      </c>
      <c r="F196" s="24" t="s">
        <v>17</v>
      </c>
      <c r="G196" s="24">
        <v>659278</v>
      </c>
      <c r="H196" s="47">
        <v>96</v>
      </c>
      <c r="I196" s="24">
        <v>26081</v>
      </c>
      <c r="J196" s="24">
        <v>26081</v>
      </c>
      <c r="K196" s="24"/>
      <c r="L196" s="24"/>
      <c r="M196" s="47">
        <v>100</v>
      </c>
    </row>
    <row r="197" spans="1:13" ht="174.75" customHeight="1">
      <c r="A197" s="27" t="s">
        <v>55</v>
      </c>
      <c r="B197" s="27" t="s">
        <v>87</v>
      </c>
      <c r="C197" s="27" t="s">
        <v>4</v>
      </c>
      <c r="D197" s="25" t="s">
        <v>56</v>
      </c>
      <c r="E197" s="63" t="s">
        <v>259</v>
      </c>
      <c r="F197" s="24" t="s">
        <v>17</v>
      </c>
      <c r="G197" s="24">
        <v>400538</v>
      </c>
      <c r="H197" s="47">
        <v>87</v>
      </c>
      <c r="I197" s="24">
        <v>52080.639999999999</v>
      </c>
      <c r="J197" s="24">
        <v>52080.639999999999</v>
      </c>
      <c r="K197" s="24"/>
      <c r="L197" s="24"/>
      <c r="M197" s="47">
        <v>100</v>
      </c>
    </row>
    <row r="198" spans="1:13" ht="99.75" customHeight="1">
      <c r="A198" s="27" t="s">
        <v>55</v>
      </c>
      <c r="B198" s="27" t="s">
        <v>87</v>
      </c>
      <c r="C198" s="27" t="s">
        <v>4</v>
      </c>
      <c r="D198" s="25" t="s">
        <v>56</v>
      </c>
      <c r="E198" s="63" t="s">
        <v>186</v>
      </c>
      <c r="F198" s="24" t="s">
        <v>71</v>
      </c>
      <c r="G198" s="24">
        <v>35441736</v>
      </c>
      <c r="H198" s="47">
        <v>60.9</v>
      </c>
      <c r="I198" s="24">
        <f>J198+K198+L198</f>
        <v>1386890</v>
      </c>
      <c r="J198" s="24">
        <v>1386890</v>
      </c>
      <c r="K198" s="24"/>
      <c r="L198" s="24"/>
      <c r="M198" s="47">
        <v>64.8</v>
      </c>
    </row>
    <row r="199" spans="1:13" ht="90" customHeight="1">
      <c r="A199" s="27" t="s">
        <v>55</v>
      </c>
      <c r="B199" s="27" t="s">
        <v>87</v>
      </c>
      <c r="C199" s="27" t="s">
        <v>4</v>
      </c>
      <c r="D199" s="25" t="s">
        <v>56</v>
      </c>
      <c r="E199" s="63" t="s">
        <v>314</v>
      </c>
      <c r="F199" s="24" t="s">
        <v>17</v>
      </c>
      <c r="G199" s="24">
        <v>1497810</v>
      </c>
      <c r="H199" s="47">
        <v>40</v>
      </c>
      <c r="I199" s="24">
        <f>J199+K199+L199</f>
        <v>647810</v>
      </c>
      <c r="J199" s="24">
        <f>397810+250000</f>
        <v>647810</v>
      </c>
      <c r="K199" s="24"/>
      <c r="L199" s="24"/>
      <c r="M199" s="47">
        <v>83.3</v>
      </c>
    </row>
    <row r="200" spans="1:13" ht="90" customHeight="1">
      <c r="A200" s="27" t="s">
        <v>55</v>
      </c>
      <c r="B200" s="27" t="s">
        <v>87</v>
      </c>
      <c r="C200" s="27" t="s">
        <v>4</v>
      </c>
      <c r="D200" s="25" t="s">
        <v>56</v>
      </c>
      <c r="E200" s="63" t="s">
        <v>372</v>
      </c>
      <c r="F200" s="24"/>
      <c r="G200" s="24"/>
      <c r="H200" s="47"/>
      <c r="I200" s="24">
        <f>J200+K200+L200</f>
        <v>100000</v>
      </c>
      <c r="J200" s="24">
        <v>100000</v>
      </c>
      <c r="K200" s="24"/>
      <c r="L200" s="24"/>
      <c r="M200" s="47"/>
    </row>
    <row r="201" spans="1:13" ht="117.75" customHeight="1">
      <c r="A201" s="27" t="s">
        <v>100</v>
      </c>
      <c r="B201" s="27" t="s">
        <v>101</v>
      </c>
      <c r="C201" s="27" t="s">
        <v>94</v>
      </c>
      <c r="D201" s="25" t="s">
        <v>104</v>
      </c>
      <c r="E201" s="63" t="s">
        <v>225</v>
      </c>
      <c r="F201" s="24" t="s">
        <v>91</v>
      </c>
      <c r="G201" s="24">
        <v>41405438</v>
      </c>
      <c r="H201" s="47">
        <v>72</v>
      </c>
      <c r="I201" s="24">
        <f>J201+K201+L201</f>
        <v>6026284.2800000003</v>
      </c>
      <c r="J201" s="24">
        <f>26284.28+6000000</f>
        <v>6026284.2800000003</v>
      </c>
      <c r="K201" s="24"/>
      <c r="L201" s="24"/>
      <c r="M201" s="47">
        <v>86.6</v>
      </c>
    </row>
    <row r="202" spans="1:13" ht="102.75" customHeight="1">
      <c r="A202" s="27" t="s">
        <v>100</v>
      </c>
      <c r="B202" s="27" t="s">
        <v>101</v>
      </c>
      <c r="C202" s="27" t="s">
        <v>94</v>
      </c>
      <c r="D202" s="25" t="s">
        <v>104</v>
      </c>
      <c r="E202" s="63" t="s">
        <v>187</v>
      </c>
      <c r="F202" s="24" t="s">
        <v>92</v>
      </c>
      <c r="G202" s="24">
        <v>64040819</v>
      </c>
      <c r="H202" s="47">
        <v>87.8</v>
      </c>
      <c r="I202" s="24">
        <f>J202+K202+L202</f>
        <v>918576.21</v>
      </c>
      <c r="J202" s="24">
        <f>80153.21+838423</f>
        <v>918576.21</v>
      </c>
      <c r="K202" s="24"/>
      <c r="L202" s="24"/>
      <c r="M202" s="47">
        <v>100</v>
      </c>
    </row>
    <row r="203" spans="1:13" ht="96.75" customHeight="1">
      <c r="A203" s="27" t="s">
        <v>102</v>
      </c>
      <c r="B203" s="27" t="s">
        <v>103</v>
      </c>
      <c r="C203" s="27" t="s">
        <v>94</v>
      </c>
      <c r="D203" s="25" t="s">
        <v>105</v>
      </c>
      <c r="E203" s="63" t="s">
        <v>106</v>
      </c>
      <c r="F203" s="24" t="s">
        <v>71</v>
      </c>
      <c r="G203" s="24">
        <v>2990646</v>
      </c>
      <c r="H203" s="47">
        <v>91</v>
      </c>
      <c r="I203" s="24">
        <f>+K203+J203</f>
        <v>297544.82</v>
      </c>
      <c r="J203" s="91">
        <v>290602.77</v>
      </c>
      <c r="K203" s="24">
        <v>6942.05</v>
      </c>
      <c r="L203" s="24"/>
      <c r="M203" s="47">
        <v>100</v>
      </c>
    </row>
    <row r="204" spans="1:13" ht="118.5" customHeight="1">
      <c r="A204" s="27" t="s">
        <v>102</v>
      </c>
      <c r="B204" s="27" t="s">
        <v>103</v>
      </c>
      <c r="C204" s="27" t="s">
        <v>94</v>
      </c>
      <c r="D204" s="25" t="s">
        <v>105</v>
      </c>
      <c r="E204" s="63" t="s">
        <v>107</v>
      </c>
      <c r="F204" s="24" t="s">
        <v>17</v>
      </c>
      <c r="G204" s="24">
        <v>870445</v>
      </c>
      <c r="H204" s="47">
        <v>2.1</v>
      </c>
      <c r="I204" s="24">
        <v>852693</v>
      </c>
      <c r="J204" s="64"/>
      <c r="K204" s="24">
        <v>852693</v>
      </c>
      <c r="L204" s="24"/>
      <c r="M204" s="47">
        <v>100</v>
      </c>
    </row>
    <row r="205" spans="1:13" ht="114" customHeight="1">
      <c r="A205" s="27" t="s">
        <v>102</v>
      </c>
      <c r="B205" s="27" t="s">
        <v>103</v>
      </c>
      <c r="C205" s="27" t="s">
        <v>94</v>
      </c>
      <c r="D205" s="25" t="s">
        <v>105</v>
      </c>
      <c r="E205" s="52" t="s">
        <v>109</v>
      </c>
      <c r="F205" s="24" t="s">
        <v>17</v>
      </c>
      <c r="G205" s="24">
        <v>1497934</v>
      </c>
      <c r="H205" s="47">
        <v>52.2</v>
      </c>
      <c r="I205" s="24">
        <v>716142.48</v>
      </c>
      <c r="J205" s="64"/>
      <c r="K205" s="24">
        <v>716142.48</v>
      </c>
      <c r="L205" s="24"/>
      <c r="M205" s="47">
        <v>100</v>
      </c>
    </row>
    <row r="206" spans="1:13" ht="116.25" customHeight="1">
      <c r="A206" s="27" t="s">
        <v>102</v>
      </c>
      <c r="B206" s="27" t="s">
        <v>103</v>
      </c>
      <c r="C206" s="27" t="s">
        <v>94</v>
      </c>
      <c r="D206" s="25" t="s">
        <v>105</v>
      </c>
      <c r="E206" s="52" t="s">
        <v>108</v>
      </c>
      <c r="F206" s="24" t="s">
        <v>17</v>
      </c>
      <c r="G206" s="24">
        <v>1885861.43</v>
      </c>
      <c r="H206" s="47">
        <v>76.8</v>
      </c>
      <c r="I206" s="24">
        <v>438113.55</v>
      </c>
      <c r="J206" s="64"/>
      <c r="K206" s="24">
        <v>438113.55</v>
      </c>
      <c r="L206" s="24"/>
      <c r="M206" s="47">
        <v>100</v>
      </c>
    </row>
    <row r="207" spans="1:13" ht="185.25" customHeight="1">
      <c r="A207" s="27" t="s">
        <v>102</v>
      </c>
      <c r="B207" s="27" t="s">
        <v>103</v>
      </c>
      <c r="C207" s="27" t="s">
        <v>94</v>
      </c>
      <c r="D207" s="25" t="s">
        <v>105</v>
      </c>
      <c r="E207" s="63" t="s">
        <v>260</v>
      </c>
      <c r="F207" s="24" t="s">
        <v>71</v>
      </c>
      <c r="G207" s="24">
        <v>79379657</v>
      </c>
      <c r="H207" s="47">
        <v>76.7</v>
      </c>
      <c r="I207" s="24">
        <f t="shared" ref="I207:I213" si="26">J207+K207+L207</f>
        <v>29066560.210000001</v>
      </c>
      <c r="J207" s="24">
        <v>18466560.210000001</v>
      </c>
      <c r="K207" s="24">
        <v>10600000</v>
      </c>
      <c r="L207" s="24"/>
      <c r="M207" s="47">
        <v>100</v>
      </c>
    </row>
    <row r="208" spans="1:13" ht="110.25" customHeight="1">
      <c r="A208" s="27" t="s">
        <v>102</v>
      </c>
      <c r="B208" s="27" t="s">
        <v>103</v>
      </c>
      <c r="C208" s="27" t="s">
        <v>94</v>
      </c>
      <c r="D208" s="25" t="s">
        <v>105</v>
      </c>
      <c r="E208" s="63" t="s">
        <v>345</v>
      </c>
      <c r="F208" s="24"/>
      <c r="G208" s="24"/>
      <c r="H208" s="47"/>
      <c r="I208" s="24">
        <f t="shared" si="26"/>
        <v>2999843</v>
      </c>
      <c r="J208" s="24"/>
      <c r="K208" s="24">
        <v>2999843</v>
      </c>
      <c r="L208" s="24"/>
      <c r="M208" s="47"/>
    </row>
    <row r="209" spans="1:14" ht="113.25" customHeight="1">
      <c r="A209" s="27" t="s">
        <v>29</v>
      </c>
      <c r="B209" s="27" t="s">
        <v>88</v>
      </c>
      <c r="C209" s="27" t="s">
        <v>30</v>
      </c>
      <c r="D209" s="25" t="s">
        <v>31</v>
      </c>
      <c r="E209" s="29" t="s">
        <v>110</v>
      </c>
      <c r="F209" s="24" t="s">
        <v>17</v>
      </c>
      <c r="G209" s="24">
        <v>14458027</v>
      </c>
      <c r="H209" s="47">
        <v>40.700000000000003</v>
      </c>
      <c r="I209" s="24">
        <f t="shared" si="26"/>
        <v>8058220.21</v>
      </c>
      <c r="J209" s="24">
        <v>8058220.21</v>
      </c>
      <c r="K209" s="24"/>
      <c r="L209" s="24"/>
      <c r="M209" s="47">
        <v>100</v>
      </c>
    </row>
    <row r="210" spans="1:14" ht="103.5" customHeight="1">
      <c r="A210" s="27" t="s">
        <v>29</v>
      </c>
      <c r="B210" s="27" t="s">
        <v>88</v>
      </c>
      <c r="C210" s="27" t="s">
        <v>30</v>
      </c>
      <c r="D210" s="25" t="s">
        <v>31</v>
      </c>
      <c r="E210" s="29" t="s">
        <v>111</v>
      </c>
      <c r="F210" s="24" t="s">
        <v>17</v>
      </c>
      <c r="G210" s="24">
        <v>9941501</v>
      </c>
      <c r="H210" s="47">
        <v>2.8</v>
      </c>
      <c r="I210" s="24">
        <f t="shared" si="26"/>
        <v>8672935.2799999993</v>
      </c>
      <c r="J210" s="24">
        <f>9659935.28-987000</f>
        <v>8672935.2799999993</v>
      </c>
      <c r="K210" s="24"/>
      <c r="L210" s="24"/>
      <c r="M210" s="47">
        <v>100</v>
      </c>
    </row>
    <row r="211" spans="1:14" ht="101.25" customHeight="1">
      <c r="A211" s="27" t="s">
        <v>29</v>
      </c>
      <c r="B211" s="27" t="s">
        <v>88</v>
      </c>
      <c r="C211" s="27" t="s">
        <v>30</v>
      </c>
      <c r="D211" s="25" t="s">
        <v>31</v>
      </c>
      <c r="E211" s="29" t="s">
        <v>192</v>
      </c>
      <c r="F211" s="24" t="s">
        <v>17</v>
      </c>
      <c r="G211" s="24">
        <v>3058015</v>
      </c>
      <c r="H211" s="47">
        <v>96.4</v>
      </c>
      <c r="I211" s="24">
        <f t="shared" si="26"/>
        <v>111093.18</v>
      </c>
      <c r="J211" s="24">
        <v>111093.18</v>
      </c>
      <c r="K211" s="24"/>
      <c r="L211" s="24"/>
      <c r="M211" s="47">
        <v>100</v>
      </c>
    </row>
    <row r="212" spans="1:14" ht="109.5" customHeight="1">
      <c r="A212" s="27" t="s">
        <v>29</v>
      </c>
      <c r="B212" s="27" t="s">
        <v>88</v>
      </c>
      <c r="C212" s="27" t="s">
        <v>30</v>
      </c>
      <c r="D212" s="25" t="s">
        <v>31</v>
      </c>
      <c r="E212" s="29" t="s">
        <v>188</v>
      </c>
      <c r="F212" s="60">
        <v>2020</v>
      </c>
      <c r="G212" s="24"/>
      <c r="H212" s="47"/>
      <c r="I212" s="24">
        <f t="shared" si="26"/>
        <v>20000</v>
      </c>
      <c r="J212" s="24">
        <v>20000</v>
      </c>
      <c r="K212" s="24"/>
      <c r="L212" s="24"/>
      <c r="M212" s="47"/>
    </row>
    <row r="213" spans="1:14" ht="115.5" customHeight="1">
      <c r="A213" s="27" t="s">
        <v>29</v>
      </c>
      <c r="B213" s="27" t="s">
        <v>88</v>
      </c>
      <c r="C213" s="27" t="s">
        <v>30</v>
      </c>
      <c r="D213" s="25" t="s">
        <v>31</v>
      </c>
      <c r="E213" s="29" t="s">
        <v>189</v>
      </c>
      <c r="F213" s="60">
        <v>2020</v>
      </c>
      <c r="G213" s="24"/>
      <c r="H213" s="47"/>
      <c r="I213" s="24">
        <f t="shared" si="26"/>
        <v>323678</v>
      </c>
      <c r="J213" s="24">
        <v>323678</v>
      </c>
      <c r="K213" s="24"/>
      <c r="L213" s="24"/>
      <c r="M213" s="47"/>
    </row>
    <row r="214" spans="1:14" ht="115.5" customHeight="1">
      <c r="A214" s="27" t="s">
        <v>29</v>
      </c>
      <c r="B214" s="27" t="s">
        <v>88</v>
      </c>
      <c r="C214" s="27" t="s">
        <v>30</v>
      </c>
      <c r="D214" s="25" t="s">
        <v>31</v>
      </c>
      <c r="E214" s="29" t="s">
        <v>261</v>
      </c>
      <c r="F214" s="60">
        <v>2020</v>
      </c>
      <c r="G214" s="24"/>
      <c r="H214" s="47"/>
      <c r="I214" s="24">
        <v>250000</v>
      </c>
      <c r="J214" s="24">
        <v>250000</v>
      </c>
      <c r="K214" s="24"/>
      <c r="L214" s="24"/>
      <c r="M214" s="47"/>
    </row>
    <row r="215" spans="1:14" ht="115.5" customHeight="1">
      <c r="A215" s="27" t="s">
        <v>29</v>
      </c>
      <c r="B215" s="27" t="s">
        <v>88</v>
      </c>
      <c r="C215" s="27" t="s">
        <v>30</v>
      </c>
      <c r="D215" s="25" t="s">
        <v>31</v>
      </c>
      <c r="E215" s="29" t="s">
        <v>227</v>
      </c>
      <c r="F215" s="60">
        <v>2020</v>
      </c>
      <c r="G215" s="24"/>
      <c r="H215" s="47"/>
      <c r="I215" s="24">
        <v>143000</v>
      </c>
      <c r="J215" s="24">
        <v>143000</v>
      </c>
      <c r="K215" s="24"/>
      <c r="L215" s="24"/>
      <c r="M215" s="47"/>
    </row>
    <row r="216" spans="1:14" ht="115.5" customHeight="1">
      <c r="A216" s="27" t="s">
        <v>29</v>
      </c>
      <c r="B216" s="27" t="s">
        <v>88</v>
      </c>
      <c r="C216" s="27" t="s">
        <v>30</v>
      </c>
      <c r="D216" s="25" t="s">
        <v>31</v>
      </c>
      <c r="E216" s="29" t="s">
        <v>237</v>
      </c>
      <c r="F216" s="24" t="s">
        <v>17</v>
      </c>
      <c r="G216" s="24">
        <v>25927637</v>
      </c>
      <c r="H216" s="47">
        <v>1.2</v>
      </c>
      <c r="I216" s="24">
        <f>12963818.5-1650000</f>
        <v>11313818.5</v>
      </c>
      <c r="J216" s="24">
        <f>12963818.5-1650000</f>
        <v>11313818.5</v>
      </c>
      <c r="K216" s="24"/>
      <c r="L216" s="24"/>
      <c r="M216" s="47">
        <v>100</v>
      </c>
    </row>
    <row r="217" spans="1:14" ht="115.5" customHeight="1">
      <c r="A217" s="27" t="s">
        <v>29</v>
      </c>
      <c r="B217" s="27" t="s">
        <v>88</v>
      </c>
      <c r="C217" s="27" t="s">
        <v>30</v>
      </c>
      <c r="D217" s="25" t="s">
        <v>31</v>
      </c>
      <c r="E217" s="29" t="s">
        <v>238</v>
      </c>
      <c r="F217" s="24" t="s">
        <v>17</v>
      </c>
      <c r="G217" s="24">
        <v>28211957</v>
      </c>
      <c r="H217" s="47">
        <v>0.9</v>
      </c>
      <c r="I217" s="24">
        <v>14105978.5</v>
      </c>
      <c r="J217" s="24">
        <v>14105978.5</v>
      </c>
      <c r="K217" s="24"/>
      <c r="L217" s="24"/>
      <c r="M217" s="47">
        <v>100</v>
      </c>
    </row>
    <row r="218" spans="1:14" ht="154.5" customHeight="1">
      <c r="A218" s="27" t="s">
        <v>35</v>
      </c>
      <c r="B218" s="27" t="s">
        <v>89</v>
      </c>
      <c r="C218" s="65" t="s">
        <v>36</v>
      </c>
      <c r="D218" s="28" t="s">
        <v>37</v>
      </c>
      <c r="E218" s="29" t="s">
        <v>262</v>
      </c>
      <c r="F218" s="60">
        <v>2020</v>
      </c>
      <c r="G218" s="24"/>
      <c r="H218" s="47"/>
      <c r="I218" s="24">
        <v>57250</v>
      </c>
      <c r="J218" s="24">
        <v>57250</v>
      </c>
      <c r="K218" s="24"/>
      <c r="L218" s="24"/>
      <c r="M218" s="47"/>
    </row>
    <row r="219" spans="1:14" ht="147.75" customHeight="1">
      <c r="A219" s="27" t="s">
        <v>35</v>
      </c>
      <c r="B219" s="27" t="s">
        <v>89</v>
      </c>
      <c r="C219" s="65" t="s">
        <v>36</v>
      </c>
      <c r="D219" s="28" t="s">
        <v>37</v>
      </c>
      <c r="E219" s="29" t="s">
        <v>263</v>
      </c>
      <c r="F219" s="60">
        <v>2020</v>
      </c>
      <c r="G219" s="24"/>
      <c r="H219" s="47"/>
      <c r="I219" s="24">
        <v>32815</v>
      </c>
      <c r="J219" s="24">
        <v>32815</v>
      </c>
      <c r="K219" s="24"/>
      <c r="L219" s="24"/>
      <c r="M219" s="47"/>
    </row>
    <row r="220" spans="1:14" ht="100.5" customHeight="1">
      <c r="A220" s="27" t="s">
        <v>35</v>
      </c>
      <c r="B220" s="27" t="s">
        <v>89</v>
      </c>
      <c r="C220" s="65" t="s">
        <v>36</v>
      </c>
      <c r="D220" s="28" t="s">
        <v>37</v>
      </c>
      <c r="E220" s="63" t="s">
        <v>63</v>
      </c>
      <c r="F220" s="24" t="s">
        <v>93</v>
      </c>
      <c r="G220" s="24">
        <v>11902420</v>
      </c>
      <c r="H220" s="47">
        <v>96.3</v>
      </c>
      <c r="I220" s="24">
        <f>J220</f>
        <v>5000</v>
      </c>
      <c r="J220" s="24">
        <f>436477.2-431477.2</f>
        <v>5000</v>
      </c>
      <c r="K220" s="24"/>
      <c r="L220" s="24"/>
      <c r="M220" s="47">
        <v>100</v>
      </c>
    </row>
    <row r="221" spans="1:14" ht="143.25" customHeight="1">
      <c r="A221" s="27" t="s">
        <v>35</v>
      </c>
      <c r="B221" s="27" t="s">
        <v>89</v>
      </c>
      <c r="C221" s="65" t="s">
        <v>36</v>
      </c>
      <c r="D221" s="28" t="s">
        <v>37</v>
      </c>
      <c r="E221" s="63" t="s">
        <v>74</v>
      </c>
      <c r="F221" s="24" t="s">
        <v>91</v>
      </c>
      <c r="G221" s="24"/>
      <c r="H221" s="47"/>
      <c r="I221" s="24">
        <v>201314.87</v>
      </c>
      <c r="J221" s="24">
        <v>201314.87</v>
      </c>
      <c r="K221" s="24"/>
      <c r="L221" s="24"/>
      <c r="M221" s="47"/>
      <c r="N221" s="15"/>
    </row>
    <row r="222" spans="1:14" ht="192.75" customHeight="1">
      <c r="A222" s="27" t="s">
        <v>228</v>
      </c>
      <c r="B222" s="27" t="s">
        <v>229</v>
      </c>
      <c r="C222" s="66" t="s">
        <v>172</v>
      </c>
      <c r="D222" s="67" t="s">
        <v>230</v>
      </c>
      <c r="E222" s="67" t="s">
        <v>236</v>
      </c>
      <c r="F222" s="24"/>
      <c r="G222" s="24"/>
      <c r="H222" s="47"/>
      <c r="I222" s="24">
        <v>12000000</v>
      </c>
      <c r="J222" s="24">
        <v>12000000</v>
      </c>
      <c r="K222" s="24"/>
      <c r="L222" s="24"/>
      <c r="M222" s="47"/>
      <c r="N222" s="15"/>
    </row>
    <row r="223" spans="1:14" ht="186" customHeight="1">
      <c r="A223" s="27" t="s">
        <v>228</v>
      </c>
      <c r="B223" s="27" t="s">
        <v>229</v>
      </c>
      <c r="C223" s="66" t="s">
        <v>172</v>
      </c>
      <c r="D223" s="67" t="s">
        <v>230</v>
      </c>
      <c r="E223" s="67" t="s">
        <v>235</v>
      </c>
      <c r="F223" s="24" t="s">
        <v>71</v>
      </c>
      <c r="G223" s="24">
        <v>16448124</v>
      </c>
      <c r="H223" s="47">
        <v>1.4</v>
      </c>
      <c r="I223" s="24">
        <v>11000000</v>
      </c>
      <c r="J223" s="24">
        <v>11000000</v>
      </c>
      <c r="K223" s="24"/>
      <c r="L223" s="24"/>
      <c r="M223" s="47">
        <v>100</v>
      </c>
      <c r="N223" s="15"/>
    </row>
    <row r="224" spans="1:14" ht="87.75" customHeight="1">
      <c r="A224" s="43" t="s">
        <v>133</v>
      </c>
      <c r="B224" s="27"/>
      <c r="C224" s="68"/>
      <c r="D224" s="69" t="s">
        <v>130</v>
      </c>
      <c r="E224" s="70"/>
      <c r="F224" s="62"/>
      <c r="G224" s="24"/>
      <c r="H224" s="24"/>
      <c r="I224" s="26">
        <f>I225</f>
        <v>128000</v>
      </c>
      <c r="J224" s="71">
        <f>J225</f>
        <v>128000</v>
      </c>
      <c r="K224" s="71"/>
      <c r="L224" s="71"/>
      <c r="M224" s="47"/>
      <c r="N224" s="15"/>
    </row>
    <row r="225" spans="1:14" ht="83.25" customHeight="1">
      <c r="A225" s="45" t="s">
        <v>134</v>
      </c>
      <c r="B225" s="27"/>
      <c r="C225" s="80"/>
      <c r="D225" s="34" t="s">
        <v>130</v>
      </c>
      <c r="E225" s="81"/>
      <c r="F225" s="62"/>
      <c r="G225" s="24"/>
      <c r="H225" s="24"/>
      <c r="I225" s="72">
        <f>+I227+I226</f>
        <v>128000</v>
      </c>
      <c r="J225" s="72">
        <f>+J227+J226</f>
        <v>128000</v>
      </c>
      <c r="K225" s="72"/>
      <c r="L225" s="72"/>
      <c r="M225" s="47"/>
      <c r="N225" s="15"/>
    </row>
    <row r="226" spans="1:14" ht="117" customHeight="1">
      <c r="A226" s="27" t="s">
        <v>325</v>
      </c>
      <c r="B226" s="27" t="s">
        <v>87</v>
      </c>
      <c r="C226" s="27" t="s">
        <v>4</v>
      </c>
      <c r="D226" s="25" t="s">
        <v>56</v>
      </c>
      <c r="E226" s="63" t="s">
        <v>326</v>
      </c>
      <c r="F226" s="62"/>
      <c r="G226" s="24"/>
      <c r="H226" s="24"/>
      <c r="I226" s="24">
        <f>J226+K226+L226</f>
        <v>100000</v>
      </c>
      <c r="J226" s="24">
        <v>100000</v>
      </c>
      <c r="K226" s="24"/>
      <c r="L226" s="24"/>
      <c r="M226" s="47"/>
      <c r="N226" s="15"/>
    </row>
    <row r="227" spans="1:14" ht="143.25" customHeight="1">
      <c r="A227" s="27">
        <v>1617660</v>
      </c>
      <c r="B227" s="27" t="s">
        <v>131</v>
      </c>
      <c r="C227" s="27" t="s">
        <v>94</v>
      </c>
      <c r="D227" s="25" t="s">
        <v>132</v>
      </c>
      <c r="E227" s="63" t="s">
        <v>190</v>
      </c>
      <c r="F227" s="62"/>
      <c r="G227" s="24"/>
      <c r="H227" s="24"/>
      <c r="I227" s="47">
        <v>28000</v>
      </c>
      <c r="J227" s="24">
        <v>28000</v>
      </c>
      <c r="K227" s="24"/>
      <c r="L227" s="24"/>
      <c r="M227" s="47"/>
      <c r="N227" s="15"/>
    </row>
    <row r="228" spans="1:14" ht="75.75" customHeight="1">
      <c r="A228" s="43" t="s">
        <v>40</v>
      </c>
      <c r="B228" s="27"/>
      <c r="C228" s="27"/>
      <c r="D228" s="32" t="s">
        <v>41</v>
      </c>
      <c r="E228" s="28"/>
      <c r="F228" s="29"/>
      <c r="G228" s="24"/>
      <c r="H228" s="24"/>
      <c r="I228" s="26">
        <f>I229</f>
        <v>4007670.02</v>
      </c>
      <c r="J228" s="26">
        <f>J229</f>
        <v>4007670.02</v>
      </c>
      <c r="K228" s="26"/>
      <c r="L228" s="26"/>
      <c r="M228" s="24"/>
      <c r="N228" s="14"/>
    </row>
    <row r="229" spans="1:14" ht="74.25" customHeight="1">
      <c r="A229" s="45" t="s">
        <v>42</v>
      </c>
      <c r="B229" s="27"/>
      <c r="C229" s="27"/>
      <c r="D229" s="34" t="s">
        <v>41</v>
      </c>
      <c r="E229" s="28"/>
      <c r="F229" s="29"/>
      <c r="G229" s="24"/>
      <c r="H229" s="24"/>
      <c r="I229" s="35">
        <f>I230+I231+I232+I233+I234+I242</f>
        <v>4007670.02</v>
      </c>
      <c r="J229" s="35">
        <f>J230+J231+J232+J233+J234+J242</f>
        <v>4007670.02</v>
      </c>
      <c r="K229" s="35"/>
      <c r="L229" s="35"/>
      <c r="M229" s="24"/>
      <c r="N229" s="14"/>
    </row>
    <row r="230" spans="1:14" ht="65.25" customHeight="1">
      <c r="A230" s="27" t="s">
        <v>69</v>
      </c>
      <c r="B230" s="27" t="s">
        <v>90</v>
      </c>
      <c r="C230" s="27" t="s">
        <v>30</v>
      </c>
      <c r="D230" s="28" t="s">
        <v>73</v>
      </c>
      <c r="E230" s="25" t="s">
        <v>419</v>
      </c>
      <c r="F230" s="29"/>
      <c r="G230" s="24"/>
      <c r="H230" s="24"/>
      <c r="I230" s="87">
        <f>J230+K230+L230</f>
        <v>425000</v>
      </c>
      <c r="J230" s="24">
        <v>425000</v>
      </c>
      <c r="K230" s="47"/>
      <c r="L230" s="47"/>
      <c r="M230" s="24"/>
      <c r="N230" s="14"/>
    </row>
    <row r="231" spans="1:14" ht="77.25" customHeight="1">
      <c r="A231" s="27" t="s">
        <v>69</v>
      </c>
      <c r="B231" s="27" t="s">
        <v>90</v>
      </c>
      <c r="C231" s="27" t="s">
        <v>30</v>
      </c>
      <c r="D231" s="28" t="s">
        <v>73</v>
      </c>
      <c r="E231" s="25" t="s">
        <v>370</v>
      </c>
      <c r="F231" s="29"/>
      <c r="G231" s="24"/>
      <c r="H231" s="24"/>
      <c r="I231" s="87">
        <f>J231+K231+L231</f>
        <v>50000</v>
      </c>
      <c r="J231" s="24">
        <v>50000</v>
      </c>
      <c r="K231" s="47"/>
      <c r="L231" s="47"/>
      <c r="M231" s="24"/>
      <c r="N231" s="14"/>
    </row>
    <row r="232" spans="1:14" ht="77.25" customHeight="1">
      <c r="A232" s="27" t="s">
        <v>69</v>
      </c>
      <c r="B232" s="27" t="s">
        <v>90</v>
      </c>
      <c r="C232" s="27" t="s">
        <v>30</v>
      </c>
      <c r="D232" s="28" t="s">
        <v>73</v>
      </c>
      <c r="E232" s="25" t="s">
        <v>371</v>
      </c>
      <c r="F232" s="29"/>
      <c r="G232" s="24"/>
      <c r="H232" s="24"/>
      <c r="I232" s="87">
        <f>J232+K232+L232</f>
        <v>50000</v>
      </c>
      <c r="J232" s="24">
        <v>50000</v>
      </c>
      <c r="K232" s="47"/>
      <c r="L232" s="47"/>
      <c r="M232" s="24"/>
      <c r="N232" s="14"/>
    </row>
    <row r="233" spans="1:14" ht="106.5" customHeight="1">
      <c r="A233" s="27" t="s">
        <v>69</v>
      </c>
      <c r="B233" s="27" t="s">
        <v>90</v>
      </c>
      <c r="C233" s="27" t="s">
        <v>30</v>
      </c>
      <c r="D233" s="28" t="s">
        <v>73</v>
      </c>
      <c r="E233" s="25" t="s">
        <v>95</v>
      </c>
      <c r="F233" s="29"/>
      <c r="G233" s="24"/>
      <c r="H233" s="24"/>
      <c r="I233" s="87">
        <v>48400</v>
      </c>
      <c r="J233" s="24">
        <v>48400</v>
      </c>
      <c r="K233" s="47"/>
      <c r="L233" s="47"/>
      <c r="M233" s="24"/>
      <c r="N233" s="14"/>
    </row>
    <row r="234" spans="1:14" ht="81.75" customHeight="1">
      <c r="A234" s="73" t="s">
        <v>183</v>
      </c>
      <c r="B234" s="73" t="s">
        <v>158</v>
      </c>
      <c r="C234" s="73" t="s">
        <v>94</v>
      </c>
      <c r="D234" s="74" t="s">
        <v>169</v>
      </c>
      <c r="E234" s="25" t="s">
        <v>208</v>
      </c>
      <c r="F234" s="29"/>
      <c r="G234" s="24"/>
      <c r="H234" s="24"/>
      <c r="I234" s="87">
        <f>SUM(I235:I241)</f>
        <v>1434270.02</v>
      </c>
      <c r="J234" s="24">
        <f>SUM(J235:J241)</f>
        <v>1434270.02</v>
      </c>
      <c r="K234" s="47"/>
      <c r="L234" s="47"/>
      <c r="M234" s="24"/>
      <c r="N234" s="14"/>
    </row>
    <row r="235" spans="1:14" ht="97.5" customHeight="1">
      <c r="A235" s="73" t="s">
        <v>183</v>
      </c>
      <c r="B235" s="73" t="s">
        <v>158</v>
      </c>
      <c r="C235" s="73" t="s">
        <v>94</v>
      </c>
      <c r="D235" s="74" t="s">
        <v>169</v>
      </c>
      <c r="E235" s="25" t="s">
        <v>209</v>
      </c>
      <c r="F235" s="29"/>
      <c r="G235" s="24"/>
      <c r="H235" s="24"/>
      <c r="I235" s="24">
        <v>510000</v>
      </c>
      <c r="J235" s="24">
        <v>510000</v>
      </c>
      <c r="K235" s="47"/>
      <c r="L235" s="47"/>
      <c r="M235" s="24"/>
      <c r="N235" s="14"/>
    </row>
    <row r="236" spans="1:14" ht="80.25" customHeight="1">
      <c r="A236" s="73" t="s">
        <v>183</v>
      </c>
      <c r="B236" s="73" t="s">
        <v>158</v>
      </c>
      <c r="C236" s="73" t="s">
        <v>94</v>
      </c>
      <c r="D236" s="74" t="s">
        <v>169</v>
      </c>
      <c r="E236" s="25" t="s">
        <v>210</v>
      </c>
      <c r="F236" s="29"/>
      <c r="G236" s="24"/>
      <c r="H236" s="24"/>
      <c r="I236" s="24">
        <v>174270.02</v>
      </c>
      <c r="J236" s="24">
        <v>174270.02</v>
      </c>
      <c r="K236" s="47"/>
      <c r="L236" s="47"/>
      <c r="M236" s="24"/>
      <c r="N236" s="14"/>
    </row>
    <row r="237" spans="1:14" ht="80.25" customHeight="1">
      <c r="A237" s="73" t="s">
        <v>183</v>
      </c>
      <c r="B237" s="73" t="s">
        <v>158</v>
      </c>
      <c r="C237" s="73" t="s">
        <v>94</v>
      </c>
      <c r="D237" s="28" t="s">
        <v>323</v>
      </c>
      <c r="E237" s="25" t="s">
        <v>330</v>
      </c>
      <c r="F237" s="29"/>
      <c r="G237" s="24"/>
      <c r="H237" s="24"/>
      <c r="I237" s="24">
        <f>J237+K237+L237</f>
        <v>250000</v>
      </c>
      <c r="J237" s="24">
        <v>250000</v>
      </c>
      <c r="K237" s="47"/>
      <c r="L237" s="47"/>
      <c r="M237" s="24"/>
      <c r="N237" s="14"/>
    </row>
    <row r="238" spans="1:14" ht="80.25" customHeight="1">
      <c r="A238" s="73" t="s">
        <v>183</v>
      </c>
      <c r="B238" s="73" t="s">
        <v>158</v>
      </c>
      <c r="C238" s="73" t="s">
        <v>94</v>
      </c>
      <c r="D238" s="28" t="s">
        <v>323</v>
      </c>
      <c r="E238" s="25" t="s">
        <v>331</v>
      </c>
      <c r="F238" s="29"/>
      <c r="G238" s="24"/>
      <c r="H238" s="24"/>
      <c r="I238" s="24">
        <f t="shared" ref="I238:I242" si="27">J238+K238+L238</f>
        <v>50000</v>
      </c>
      <c r="J238" s="24">
        <v>50000</v>
      </c>
      <c r="K238" s="47"/>
      <c r="L238" s="47"/>
      <c r="M238" s="24"/>
      <c r="N238" s="14"/>
    </row>
    <row r="239" spans="1:14" ht="101.25" customHeight="1">
      <c r="A239" s="73" t="s">
        <v>183</v>
      </c>
      <c r="B239" s="73" t="s">
        <v>158</v>
      </c>
      <c r="C239" s="73" t="s">
        <v>94</v>
      </c>
      <c r="D239" s="28" t="s">
        <v>323</v>
      </c>
      <c r="E239" s="25" t="s">
        <v>332</v>
      </c>
      <c r="F239" s="29"/>
      <c r="G239" s="24"/>
      <c r="H239" s="24"/>
      <c r="I239" s="24">
        <f t="shared" si="27"/>
        <v>50000</v>
      </c>
      <c r="J239" s="24">
        <v>50000</v>
      </c>
      <c r="K239" s="47"/>
      <c r="L239" s="47"/>
      <c r="M239" s="24"/>
      <c r="N239" s="14"/>
    </row>
    <row r="240" spans="1:14" ht="80.25" customHeight="1">
      <c r="A240" s="73" t="s">
        <v>183</v>
      </c>
      <c r="B240" s="73" t="s">
        <v>158</v>
      </c>
      <c r="C240" s="73" t="s">
        <v>94</v>
      </c>
      <c r="D240" s="28" t="s">
        <v>323</v>
      </c>
      <c r="E240" s="25" t="s">
        <v>333</v>
      </c>
      <c r="F240" s="29"/>
      <c r="G240" s="24"/>
      <c r="H240" s="24"/>
      <c r="I240" s="24">
        <f t="shared" si="27"/>
        <v>200000</v>
      </c>
      <c r="J240" s="24">
        <v>200000</v>
      </c>
      <c r="K240" s="47"/>
      <c r="L240" s="47"/>
      <c r="M240" s="24"/>
      <c r="N240" s="14"/>
    </row>
    <row r="241" spans="1:14" ht="80.25" customHeight="1">
      <c r="A241" s="73" t="s">
        <v>183</v>
      </c>
      <c r="B241" s="73" t="s">
        <v>158</v>
      </c>
      <c r="C241" s="73" t="s">
        <v>94</v>
      </c>
      <c r="D241" s="28" t="s">
        <v>323</v>
      </c>
      <c r="E241" s="25" t="s">
        <v>334</v>
      </c>
      <c r="F241" s="29"/>
      <c r="G241" s="24"/>
      <c r="H241" s="24"/>
      <c r="I241" s="24">
        <f t="shared" si="27"/>
        <v>200000</v>
      </c>
      <c r="J241" s="24">
        <v>200000</v>
      </c>
      <c r="K241" s="47"/>
      <c r="L241" s="47"/>
      <c r="M241" s="24"/>
      <c r="N241" s="14"/>
    </row>
    <row r="242" spans="1:14" ht="80.25" customHeight="1">
      <c r="A242" s="73" t="s">
        <v>183</v>
      </c>
      <c r="B242" s="73" t="s">
        <v>158</v>
      </c>
      <c r="C242" s="73" t="s">
        <v>94</v>
      </c>
      <c r="D242" s="28" t="s">
        <v>323</v>
      </c>
      <c r="E242" s="25" t="s">
        <v>335</v>
      </c>
      <c r="F242" s="29"/>
      <c r="G242" s="24"/>
      <c r="H242" s="24"/>
      <c r="I242" s="87">
        <f t="shared" si="27"/>
        <v>2000000</v>
      </c>
      <c r="J242" s="24">
        <v>2000000</v>
      </c>
      <c r="K242" s="47"/>
      <c r="L242" s="47"/>
      <c r="M242" s="24"/>
      <c r="N242" s="14"/>
    </row>
    <row r="243" spans="1:14" ht="66.75" customHeight="1">
      <c r="A243" s="43" t="s">
        <v>296</v>
      </c>
      <c r="B243" s="73"/>
      <c r="C243" s="73"/>
      <c r="D243" s="32" t="s">
        <v>340</v>
      </c>
      <c r="E243" s="25"/>
      <c r="F243" s="29"/>
      <c r="G243" s="24"/>
      <c r="H243" s="24"/>
      <c r="I243" s="26">
        <f>I244</f>
        <v>10761</v>
      </c>
      <c r="J243" s="26">
        <f>J244</f>
        <v>10761</v>
      </c>
      <c r="K243" s="47"/>
      <c r="L243" s="47"/>
      <c r="M243" s="24"/>
      <c r="N243" s="14"/>
    </row>
    <row r="244" spans="1:14" ht="52.5" customHeight="1">
      <c r="A244" s="27" t="s">
        <v>297</v>
      </c>
      <c r="B244" s="73"/>
      <c r="C244" s="73"/>
      <c r="D244" s="34" t="s">
        <v>340</v>
      </c>
      <c r="E244" s="25"/>
      <c r="F244" s="29"/>
      <c r="G244" s="24"/>
      <c r="H244" s="24"/>
      <c r="I244" s="35">
        <f>I245</f>
        <v>10761</v>
      </c>
      <c r="J244" s="35">
        <f>J245</f>
        <v>10761</v>
      </c>
      <c r="K244" s="47"/>
      <c r="L244" s="47"/>
      <c r="M244" s="24"/>
      <c r="N244" s="14"/>
    </row>
    <row r="245" spans="1:14" ht="80.25" customHeight="1">
      <c r="A245" s="27" t="s">
        <v>298</v>
      </c>
      <c r="B245" s="27" t="s">
        <v>272</v>
      </c>
      <c r="C245" s="27" t="s">
        <v>166</v>
      </c>
      <c r="D245" s="28" t="s">
        <v>299</v>
      </c>
      <c r="E245" s="25" t="s">
        <v>300</v>
      </c>
      <c r="F245" s="29"/>
      <c r="G245" s="24"/>
      <c r="H245" s="24"/>
      <c r="I245" s="47">
        <f>+J245+K245+L245</f>
        <v>10761</v>
      </c>
      <c r="J245" s="24">
        <v>10761</v>
      </c>
      <c r="K245" s="47"/>
      <c r="L245" s="47"/>
      <c r="M245" s="24"/>
      <c r="N245" s="14"/>
    </row>
    <row r="246" spans="1:14" ht="87.75" customHeight="1">
      <c r="A246" s="43" t="s">
        <v>174</v>
      </c>
      <c r="B246" s="27"/>
      <c r="C246" s="27"/>
      <c r="D246" s="32" t="s">
        <v>175</v>
      </c>
      <c r="E246" s="25"/>
      <c r="F246" s="29"/>
      <c r="G246" s="24"/>
      <c r="H246" s="24"/>
      <c r="I246" s="26">
        <f>I247</f>
        <v>1526000</v>
      </c>
      <c r="J246" s="26">
        <f>J247</f>
        <v>1526000</v>
      </c>
      <c r="K246" s="47"/>
      <c r="L246" s="47"/>
      <c r="M246" s="24"/>
      <c r="N246" s="14"/>
    </row>
    <row r="247" spans="1:14" ht="69.75" customHeight="1">
      <c r="A247" s="45" t="s">
        <v>176</v>
      </c>
      <c r="B247" s="27"/>
      <c r="C247" s="27"/>
      <c r="D247" s="34" t="s">
        <v>175</v>
      </c>
      <c r="E247" s="25"/>
      <c r="F247" s="29"/>
      <c r="G247" s="24"/>
      <c r="H247" s="24"/>
      <c r="I247" s="35">
        <f>I248+I249</f>
        <v>1526000</v>
      </c>
      <c r="J247" s="35">
        <f t="shared" ref="J247" si="28">J248+J249</f>
        <v>1526000</v>
      </c>
      <c r="K247" s="35"/>
      <c r="L247" s="35"/>
      <c r="M247" s="24"/>
      <c r="N247" s="14"/>
    </row>
    <row r="248" spans="1:14" ht="112.5">
      <c r="A248" s="27" t="s">
        <v>170</v>
      </c>
      <c r="B248" s="27" t="s">
        <v>171</v>
      </c>
      <c r="C248" s="27" t="s">
        <v>172</v>
      </c>
      <c r="D248" s="28" t="s">
        <v>173</v>
      </c>
      <c r="E248" s="25" t="s">
        <v>193</v>
      </c>
      <c r="F248" s="29"/>
      <c r="G248" s="24"/>
      <c r="H248" s="24"/>
      <c r="I248" s="47">
        <f>+J248+K248+L248</f>
        <v>186000</v>
      </c>
      <c r="J248" s="47">
        <v>186000</v>
      </c>
      <c r="K248" s="47"/>
      <c r="L248" s="47"/>
      <c r="M248" s="24"/>
      <c r="N248" s="14"/>
    </row>
    <row r="249" spans="1:14" ht="112.5">
      <c r="A249" s="27" t="s">
        <v>170</v>
      </c>
      <c r="B249" s="27" t="s">
        <v>171</v>
      </c>
      <c r="C249" s="27" t="s">
        <v>172</v>
      </c>
      <c r="D249" s="28" t="s">
        <v>173</v>
      </c>
      <c r="E249" s="75" t="s">
        <v>420</v>
      </c>
      <c r="F249" s="29"/>
      <c r="G249" s="24"/>
      <c r="H249" s="24"/>
      <c r="I249" s="47">
        <f>+J249+K249+L249</f>
        <v>1340000</v>
      </c>
      <c r="J249" s="47">
        <f>650000+690000</f>
        <v>1340000</v>
      </c>
      <c r="K249" s="47"/>
      <c r="L249" s="47"/>
      <c r="M249" s="24"/>
      <c r="N249" s="14"/>
    </row>
    <row r="250" spans="1:14" ht="33.75" customHeight="1">
      <c r="A250" s="76" t="s">
        <v>14</v>
      </c>
      <c r="B250" s="76" t="s">
        <v>14</v>
      </c>
      <c r="C250" s="76" t="s">
        <v>14</v>
      </c>
      <c r="D250" s="77" t="s">
        <v>15</v>
      </c>
      <c r="E250" s="78"/>
      <c r="F250" s="78"/>
      <c r="G250" s="26"/>
      <c r="H250" s="26"/>
      <c r="I250" s="26">
        <f>I12+I23+I62+I82+I88+I92+I118+I145+I224+I228+I246+I77+I243</f>
        <v>294724205.72999996</v>
      </c>
      <c r="J250" s="26">
        <f>J12+J23+J62+J82+J88+J92+J118+J145+J224+J228+J246+J77+J243</f>
        <v>261862111.65000001</v>
      </c>
      <c r="K250" s="26">
        <f>K12+K23+K62+K82+K88+K92+K118+K145+K224+K228+K246+K77+K243</f>
        <v>26969571.079999998</v>
      </c>
      <c r="L250" s="26">
        <f>L12+L23+L62+L82+L88+L92+L118+L145+L224+L228+L246+L77+L243</f>
        <v>5892523</v>
      </c>
      <c r="M250" s="26"/>
    </row>
    <row r="251" spans="1:14" ht="17.25" customHeight="1">
      <c r="A251" s="4"/>
      <c r="B251" s="4"/>
      <c r="C251" s="4"/>
      <c r="D251" s="4"/>
      <c r="E251" s="4"/>
      <c r="F251" s="11"/>
      <c r="G251" s="11"/>
      <c r="H251" s="11"/>
      <c r="I251" s="11"/>
      <c r="J251" s="11"/>
      <c r="K251" s="11"/>
      <c r="L251" s="11"/>
      <c r="M251" s="11"/>
    </row>
    <row r="252" spans="1:14" ht="55.5" customHeight="1">
      <c r="A252" s="99"/>
      <c r="B252" s="99"/>
      <c r="C252" s="99"/>
      <c r="D252" s="99"/>
      <c r="E252" s="99"/>
      <c r="F252" s="99"/>
      <c r="G252" s="99"/>
      <c r="H252" s="99"/>
      <c r="I252" s="99"/>
      <c r="J252" s="99"/>
      <c r="K252" s="99"/>
      <c r="L252" s="99"/>
      <c r="M252" s="99"/>
    </row>
    <row r="253" spans="1:14" s="6" customFormat="1" ht="23.25" hidden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</row>
    <row r="254" spans="1:14" s="6" customFormat="1" ht="148.5" customHeight="1">
      <c r="A254" s="97" t="s">
        <v>8</v>
      </c>
      <c r="B254" s="5"/>
      <c r="C254" s="5"/>
      <c r="D254" s="5"/>
      <c r="E254" s="5"/>
      <c r="F254" s="5"/>
      <c r="G254" s="5"/>
      <c r="H254" s="5"/>
      <c r="J254" s="5"/>
      <c r="K254" s="5"/>
      <c r="L254" s="97" t="s">
        <v>9</v>
      </c>
      <c r="M254" s="5"/>
    </row>
    <row r="255" spans="1:14" ht="85.5" customHeight="1">
      <c r="A255" s="98" t="s">
        <v>426</v>
      </c>
      <c r="B255" s="98"/>
      <c r="C255" s="98"/>
      <c r="D255" s="98"/>
      <c r="E255" s="9"/>
      <c r="F255" s="4"/>
      <c r="G255" s="4"/>
      <c r="H255" s="4"/>
      <c r="J255" s="7"/>
      <c r="K255" s="7"/>
      <c r="L255" s="7" t="s">
        <v>427</v>
      </c>
      <c r="M255" s="4"/>
    </row>
    <row r="256" spans="1:14" ht="18.7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</row>
    <row r="257" spans="1:13" ht="18.7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</row>
    <row r="258" spans="1:13" ht="18.7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</row>
  </sheetData>
  <sheetProtection formatCells="0" formatColumns="0" formatRows="0" insertColumns="0" insertRows="0" insertHyperlinks="0" deleteColumns="0" deleteRows="0" sort="0" autoFilter="0" pivotTables="0"/>
  <customSheetViews>
    <customSheetView guid="{1F1F56A9-BA00-4973-95ED-0E6424B560A4}" scale="50" showPageBreaks="1" printArea="1" hiddenRows="1" view="pageBreakPreview" topLeftCell="A243">
      <selection activeCell="L249" sqref="L249"/>
      <rowBreaks count="9" manualBreakCount="9">
        <brk id="18" max="12" man="1"/>
        <brk id="31" max="12" man="1"/>
        <brk id="46" max="12" man="1"/>
        <brk id="55" max="12" man="1"/>
        <brk id="69" max="12" man="1"/>
        <brk id="87" max="12" man="1"/>
        <brk id="97" max="12" man="1"/>
        <brk id="116" max="12" man="1"/>
        <brk id="235" max="12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1"/>
      <headerFooter differentFirst="1" alignWithMargins="0">
        <oddHeader>&amp;R&amp;14
Продовження додатка 6</oddHeader>
      </headerFooter>
    </customSheetView>
    <customSheetView guid="{F1F54A05-5B5E-4C6E-AAE8-48311ED03AC9}" scale="66" showPageBreaks="1" printArea="1" hiddenRows="1" topLeftCell="A190">
      <selection activeCell="I44" sqref="I44:I45"/>
      <pageMargins left="0.59055118110236227" right="0.15748031496062992" top="0.6692913385826772" bottom="0.19685039370078741" header="0" footer="0"/>
      <printOptions horizontalCentered="1"/>
      <pageSetup paperSize="9" scale="42" orientation="landscape" r:id="rId2"/>
      <headerFooter differentFirst="1" alignWithMargins="0">
        <oddHeader>&amp;R&amp;14
Продовження додатка 6</oddHeader>
      </headerFooter>
    </customSheetView>
    <customSheetView guid="{E4AFF5C9-3DFC-4607-9EDE-F8BFA129163D}" scale="50" showPageBreaks="1" hiddenRows="1" view="pageBreakPreview">
      <selection activeCell="K74" sqref="K74"/>
      <rowBreaks count="8" manualBreakCount="8">
        <brk id="31" max="12" man="1"/>
        <brk id="58" max="12" man="1"/>
        <brk id="74" max="12" man="1"/>
        <brk id="86" max="12" man="1"/>
        <brk id="117" max="12" man="1"/>
        <brk id="126" max="12" man="1"/>
        <brk id="220" max="12" man="1"/>
        <brk id="240" max="12" man="1"/>
      </rowBreaks>
      <pageMargins left="0.59055118110236227" right="0.39370078740157483" top="0.86614173228346458" bottom="0.19685039370078741" header="0" footer="0"/>
      <printOptions horizontalCentered="1"/>
      <pageSetup paperSize="9" scale="38" orientation="landscape" r:id="rId3"/>
      <headerFooter differentFirst="1" alignWithMargins="0">
        <oddHeader>&amp;R&amp;14
Продовження додатка 6</oddHeader>
      </headerFooter>
    </customSheetView>
    <customSheetView guid="{571B61A6-1904-4FC2-A9E0-DBF436E3A184}" scale="67" showPageBreaks="1" printArea="1" hiddenRows="1" view="pageBreakPreview" topLeftCell="A7">
      <pane xSplit="3" ySplit="4" topLeftCell="D186" activePane="bottomRight" state="frozen"/>
      <selection pane="bottomRight" activeCell="J208" sqref="J208"/>
      <rowBreaks count="8" manualBreakCount="8">
        <brk id="31" max="12" man="1"/>
        <brk id="55" max="12" man="1"/>
        <brk id="70" max="12" man="1"/>
        <brk id="82" max="12" man="1"/>
        <brk id="110" max="12" man="1"/>
        <brk id="119" max="12" man="1"/>
        <brk id="206" max="12" man="1"/>
        <brk id="227" max="12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4"/>
      <headerFooter differentFirst="1" alignWithMargins="0">
        <oddHeader>&amp;R&amp;14
Продовження додатка 6</oddHeader>
      </headerFooter>
    </customSheetView>
    <customSheetView guid="{907AAE17-B701-4AD1-92CD-A0B4B5571C7A}" scale="50" showPageBreaks="1" hiddenRows="1" view="pageBreakPreview" topLeftCell="A9">
      <selection activeCell="B15" sqref="B15"/>
      <pageMargins left="0.59055118110236227" right="0.39370078740157483" top="0.86614173228346458" bottom="0.19685039370078741" header="0" footer="0"/>
      <printOptions horizontalCentered="1"/>
      <pageSetup paperSize="9" scale="50" orientation="landscape" r:id="rId5"/>
      <headerFooter differentFirst="1" alignWithMargins="0">
        <oddHeader>&amp;R&amp;14
Продовження додатка 6</oddHeader>
      </headerFooter>
    </customSheetView>
    <customSheetView guid="{21DB0D47-AEF4-4AA4-A186-DE966A02E2DE}" scale="75" showPageBreaks="1" hiddenRows="1" view="pageBreakPreview" topLeftCell="D9">
      <selection activeCell="D10" sqref="D10"/>
      <rowBreaks count="8" manualBreakCount="8">
        <brk id="18" max="16383" man="1"/>
        <brk id="28" max="16383" man="1"/>
        <brk id="37" max="16383" man="1"/>
        <brk id="44" max="16383" man="1"/>
        <brk id="52" max="16383" man="1"/>
        <brk id="58" max="16383" man="1"/>
        <brk id="64" max="16383" man="1"/>
        <brk id="78" max="9" man="1"/>
      </rowBreaks>
      <pageMargins left="0.59055118110236227" right="0.39370078740157483" top="0.86614173228346458" bottom="0.19685039370078741" header="0" footer="0"/>
      <printOptions horizontalCentered="1"/>
      <pageSetup paperSize="9" scale="48" orientation="landscape" r:id="rId6"/>
      <headerFooter differentFirst="1" alignWithMargins="0">
        <oddHeader>&amp;R&amp;14
Продовження додатка 6</oddHeader>
      </headerFooter>
    </customSheetView>
    <customSheetView guid="{6191942C-4D3B-47B9-986D-EB2524784E3A}" scale="75" showPageBreaks="1" hiddenRows="1" view="pageBreakPreview" topLeftCell="A7">
      <pane ySplit="2" topLeftCell="A114" activePane="bottomLeft" state="frozen"/>
      <selection pane="bottomLeft" activeCell="K117" sqref="K117"/>
      <rowBreaks count="2" manualBreakCount="2">
        <brk id="88" max="9" man="1"/>
        <brk id="97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7"/>
      <headerFooter differentFirst="1" alignWithMargins="0">
        <oddHeader>&amp;R&amp;14
Продовження додатка 6</oddHeader>
      </headerFooter>
    </customSheetView>
    <customSheetView guid="{CD175147-1AE1-4489-835A-3B5FE744F708}" scale="75" showPageBreaks="1" hiddenRows="1" view="pageBreakPreview" topLeftCell="A7">
      <pane ySplit="2" topLeftCell="A21" activePane="bottomLeft" state="frozen"/>
      <selection pane="bottomLeft" activeCell="J22" sqref="J22"/>
      <rowBreaks count="2" manualBreakCount="2">
        <brk id="82" max="9" man="1"/>
        <brk id="9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8"/>
      <headerFooter differentFirst="1" alignWithMargins="0">
        <oddHeader>&amp;R&amp;14
Продовження додатка 6</oddHeader>
      </headerFooter>
    </customSheetView>
    <customSheetView guid="{2DF14B55-54F3-4E86-BD73-319E8B09905C}" scale="50" showPageBreaks="1" printArea="1" hiddenRows="1" view="pageBreakPreview" topLeftCell="A60">
      <selection activeCell="J47" sqref="J47"/>
      <pageMargins left="0.59055118110236227" right="0.15748031496062992" top="0.6692913385826772" bottom="0.19685039370078741" header="0" footer="0"/>
      <printOptions horizontalCentered="1"/>
      <pageSetup paperSize="9" scale="42" orientation="landscape" r:id="rId9"/>
      <headerFooter differentFirst="1" alignWithMargins="0">
        <oddHeader>&amp;R&amp;14
Продовження додатка 6</oddHeader>
      </headerFooter>
    </customSheetView>
  </customSheetViews>
  <mergeCells count="20">
    <mergeCell ref="K2:L2"/>
    <mergeCell ref="K3:L3"/>
    <mergeCell ref="K4:L4"/>
    <mergeCell ref="B8:B10"/>
    <mergeCell ref="A8:A10"/>
    <mergeCell ref="A255:D255"/>
    <mergeCell ref="A252:M252"/>
    <mergeCell ref="A5:M5"/>
    <mergeCell ref="I9:I10"/>
    <mergeCell ref="H8:H10"/>
    <mergeCell ref="G8:G10"/>
    <mergeCell ref="F8:F10"/>
    <mergeCell ref="E8:E10"/>
    <mergeCell ref="M8:M10"/>
    <mergeCell ref="J9:L9"/>
    <mergeCell ref="I8:L8"/>
    <mergeCell ref="D8:D10"/>
    <mergeCell ref="C8:C10"/>
    <mergeCell ref="A6:B6"/>
    <mergeCell ref="A7:B7"/>
  </mergeCells>
  <phoneticPr fontId="0" type="noConversion"/>
  <printOptions horizontalCentered="1"/>
  <pageMargins left="0.59055118110236227" right="0.39370078740157483" top="0.86614173228346458" bottom="0.19685039370078741" header="0" footer="0"/>
  <pageSetup paperSize="9" scale="40" orientation="landscape" r:id="rId10"/>
  <headerFooter differentFirst="1" alignWithMargins="0">
    <oddHeader>&amp;R&amp;14
Продовження додатка 6</oddHeader>
  </headerFooter>
  <rowBreaks count="9" manualBreakCount="9">
    <brk id="18" max="12" man="1"/>
    <brk id="31" max="12" man="1"/>
    <brk id="46" max="12" man="1"/>
    <brk id="55" max="12" man="1"/>
    <brk id="69" max="12" man="1"/>
    <brk id="87" max="12" man="1"/>
    <brk id="97" max="12" man="1"/>
    <brk id="116" max="12" man="1"/>
    <brk id="23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Свіцельська Ірина</cp:lastModifiedBy>
  <cp:lastPrinted>2020-09-11T09:47:40Z</cp:lastPrinted>
  <dcterms:created xsi:type="dcterms:W3CDTF">1996-10-08T23:32:33Z</dcterms:created>
  <dcterms:modified xsi:type="dcterms:W3CDTF">2020-09-11T09:47:44Z</dcterms:modified>
</cp:coreProperties>
</file>