
<file path=[Content_Types].xml><?xml version="1.0" encoding="utf-8"?>
<Types xmlns="http://schemas.openxmlformats.org/package/2006/content-types">
  <Override PartName="/xl/revisions/revisionLog16111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5311.xml" ContentType="application/vnd.openxmlformats-officedocument.spreadsheetml.revisionLog+xml"/>
  <Override PartName="/xl/revisions/revisionLog161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revisions/revisionLog14111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163.xml" ContentType="application/vnd.openxmlformats-officedocument.spreadsheetml.revisionLog+xml"/>
  <Default Extension="rels" ContentType="application/vnd.openxmlformats-package.relationships+xml"/>
  <Override PartName="/xl/revisions/revisionLog16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911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110111.xml" ContentType="application/vnd.openxmlformats-officedocument.spreadsheetml.revisionLog+xml"/>
  <Override PartName="/xl/revisions/revisionLog132111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14.xml" ContentType="application/vnd.openxmlformats-officedocument.spreadsheetml.revisionLog+xml"/>
  <Default Extension="xml" ContentType="application/xml"/>
  <Override PartName="/xl/revisions/revisionLog12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511111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8111.xml" ContentType="application/vnd.openxmlformats-officedocument.spreadsheetml.revisionLog+xml"/>
  <Override PartName="/xl/revisions/revisionLog1321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12.xml" ContentType="application/vnd.openxmlformats-officedocument.spreadsheetml.revisionLog+xml"/>
  <Override PartName="/xl/revisions/revisionLog1531.xml" ContentType="application/vnd.openxmlformats-officedocument.spreadsheetml.revisionLog+xml"/>
  <Override PartName="/xl/revisions/revisionLog15211.xml" ContentType="application/vnd.openxmlformats-officedocument.spreadsheetml.revisionLog+xml"/>
  <Override PartName="/xl/revisions/revisionLog151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91111.xml" ContentType="application/vnd.openxmlformats-officedocument.spreadsheetml.revisionLog+xml"/>
  <Override PartName="/xl/revisions/revisionLog1321.xml" ContentType="application/vnd.openxmlformats-officedocument.spreadsheetml.revisionLog+xml"/>
  <Override PartName="/xl/revisions/revisionLog1411111.xml" ContentType="application/vnd.openxmlformats-officedocument.spreadsheetml.revisionLog+xml"/>
  <Override PartName="/docProps/core.xml" ContentType="application/vnd.openxmlformats-package.core-properties+xml"/>
  <Override PartName="/xl/revisions/revisionLog1811.xml" ContentType="application/vnd.openxmlformats-officedocument.spreadsheetml.revisionLog+xml"/>
  <Override PartName="/xl/revisions/revisionLog1611111.xml" ContentType="application/vnd.openxmlformats-officedocument.spreadsheetml.revisionLog+xml"/>
  <Override PartName="/xl/revisions/revisionLog171111.xml" ContentType="application/vnd.openxmlformats-officedocument.spreadsheetml.revisionLog+xml"/>
  <Override PartName="/xl/revisions/revisionLog1311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51111.xml" ContentType="application/vnd.openxmlformats-officedocument.spreadsheetml.revisionLog+xml"/>
  <Override PartName="/xl/revisions/revisionLog1621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4211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53111.xml" ContentType="application/vnd.openxmlformats-officedocument.spreadsheetml.revisionLog+xml"/>
  <Override PartName="/xl/revisions/revisionLog115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3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15.xml" ContentType="application/vnd.openxmlformats-officedocument.spreadsheetml.revisionLog+xml"/>
  <Override PartName="/xl/revisions/revisionLog11011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4211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19111.xml" ContentType="application/vnd.openxmlformats-officedocument.spreadsheetml.revisionLog+xml"/>
  <Override PartName="/xl/revisions/revisionLog152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81111.xml" ContentType="application/vnd.openxmlformats-officedocument.spreadsheetml.revisionLog+xml"/>
  <Override PartName="/xl/revisions/revisionLog162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1" r:id="rId1"/>
  </sheets>
  <definedNames>
    <definedName name="Z_1F1F56A9_BA00_4973_95ED_0E6424B560A4_.wvu.PrintArea" localSheetId="0" hidden="1">Лист3!$A$2:$M$273</definedName>
    <definedName name="Z_1F1F56A9_BA00_4973_95ED_0E6424B560A4_.wvu.PrintTitles" localSheetId="0" hidden="1">Лист3!$8:$11</definedName>
    <definedName name="Z_1F1F56A9_BA00_4973_95ED_0E6424B560A4_.wvu.Rows" localSheetId="0" hidden="1">Лист3!$271:$271</definedName>
    <definedName name="Z_21DB0D47_AEF4_4AA4_A186_DE966A02E2DE_.wvu.PrintTitles" localSheetId="0" hidden="1">Лист3!$8:$11</definedName>
    <definedName name="Z_21DB0D47_AEF4_4AA4_A186_DE966A02E2DE_.wvu.Rows" localSheetId="0" hidden="1">Лист3!$271:$271</definedName>
    <definedName name="Z_2DF14B55_54F3_4E86_BD73_319E8B09905C_.wvu.PrintArea" localSheetId="0" hidden="1">Лист3!$A$2:$M$273</definedName>
    <definedName name="Z_2DF14B55_54F3_4E86_BD73_319E8B09905C_.wvu.PrintTitles" localSheetId="0" hidden="1">Лист3!$8:$11</definedName>
    <definedName name="Z_2DF14B55_54F3_4E86_BD73_319E8B09905C_.wvu.Rows" localSheetId="0" hidden="1">Лист3!$271:$271</definedName>
    <definedName name="Z_571B61A6_1904_4FC2_A9E0_DBF436E3A184_.wvu.PrintArea" localSheetId="0" hidden="1">Лист3!$A$2:$M$273</definedName>
    <definedName name="Z_571B61A6_1904_4FC2_A9E0_DBF436E3A184_.wvu.PrintTitles" localSheetId="0" hidden="1">Лист3!$8:$11</definedName>
    <definedName name="Z_571B61A6_1904_4FC2_A9E0_DBF436E3A184_.wvu.Rows" localSheetId="0" hidden="1">Лист3!$271:$271</definedName>
    <definedName name="Z_6191942C_4D3B_47B9_986D_EB2524784E3A_.wvu.PrintTitles" localSheetId="0" hidden="1">Лист3!$8:$11</definedName>
    <definedName name="Z_6191942C_4D3B_47B9_986D_EB2524784E3A_.wvu.Rows" localSheetId="0" hidden="1">Лист3!$271:$271</definedName>
    <definedName name="Z_907AAE17_B701_4AD1_92CD_A0B4B5571C7A_.wvu.PrintTitles" localSheetId="0" hidden="1">Лист3!$8:$11</definedName>
    <definedName name="Z_907AAE17_B701_4AD1_92CD_A0B4B5571C7A_.wvu.Rows" localSheetId="0" hidden="1">Лист3!$271:$271</definedName>
    <definedName name="Z_CD175147_1AE1_4489_835A_3B5FE744F708_.wvu.PrintTitles" localSheetId="0" hidden="1">Лист3!$8:$11</definedName>
    <definedName name="Z_CD175147_1AE1_4489_835A_3B5FE744F708_.wvu.Rows" localSheetId="0" hidden="1">Лист3!$271:$271</definedName>
    <definedName name="Z_E4AFF5C9_3DFC_4607_9EDE_F8BFA129163D_.wvu.Rows" localSheetId="0" hidden="1">Лист3!$271:$271</definedName>
    <definedName name="_xlnm.Print_Titles" localSheetId="0">Лист3!$8:$11</definedName>
    <definedName name="_xlnm.Print_Area" localSheetId="0">Лист3!$A$2:$M$273</definedName>
  </definedNames>
  <calcPr calcId="125725"/>
  <customWorkbookViews>
    <customWorkbookView name="Oleg - Личное представление" guid="{2DF14B55-54F3-4E86-BD73-319E8B09905C}" mergeInterval="0" personalView="1" maximized="1" xWindow="1" yWindow="1" windowWidth="1436" windowHeight="673" activeSheetId="1"/>
    <customWorkbookView name="Лена Луцюк - Личное представление" guid="{6191942C-4D3B-47B9-986D-EB2524784E3A}" mergeInterval="0" personalView="1" maximized="1" xWindow="1" yWindow="1" windowWidth="1366" windowHeight="541" activeSheetId="1"/>
    <customWorkbookView name="Свіцельська Ірина - Личное представление" guid="{1F1F56A9-BA00-4973-95ED-0E6424B560A4}" mergeInterval="0" personalView="1" maximized="1" xWindow="1" yWindow="1" windowWidth="1280" windowHeight="797" activeSheetId="1"/>
    <customWorkbookView name="ukr - Личное представление" guid="{571B61A6-1904-4FC2-A9E0-DBF436E3A184}" mergeInterval="0" personalView="1" maximized="1" xWindow="1" yWindow="1" windowWidth="1436" windowHeight="646" activeSheetId="1"/>
    <customWorkbookView name="Пользователь Windows - Личное представление (2)" guid="{907AAE17-B701-4AD1-92CD-A0B4B5571C7A}" mergeInterval="0" personalView="1" maximized="1" xWindow="1" yWindow="1" windowWidth="1362" windowHeight="541" activeSheetId="1"/>
    <customWorkbookView name="031115-02 - Личное представление" guid="{21DB0D47-AEF4-4AA4-A186-DE966A02E2DE}" mergeInterval="0" personalView="1" maximized="1" xWindow="1" yWindow="1" windowWidth="1362" windowHeight="541" activeSheetId="1"/>
    <customWorkbookView name="Пользователь - Личное представление" guid="{E4AFF5C9-3DFC-4607-9EDE-F8BFA129163D}" mergeInterval="0" personalView="1" maximized="1" xWindow="1" yWindow="1" windowWidth="1280" windowHeight="797" activeSheetId="1"/>
    <customWorkbookView name="User - Личное представление" guid="{CD175147-1AE1-4489-835A-3B5FE744F708}" mergeInterval="0" personalView="1" maximized="1" xWindow="1" yWindow="1" windowWidth="1916" windowHeight="853" activeSheetId="1"/>
    <customWorkbookView name="Пользователь Windows - Личное представление" guid="{F1F54A05-5B5E-4C6E-AAE8-48311ED03AC9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L72" i="1"/>
  <c r="L73"/>
  <c r="I73"/>
  <c r="I86"/>
  <c r="J252"/>
  <c r="I252"/>
  <c r="J78"/>
  <c r="J82"/>
  <c r="J81"/>
  <c r="I237"/>
  <c r="I236"/>
  <c r="I232"/>
  <c r="I231"/>
  <c r="I230"/>
  <c r="I229"/>
  <c r="I228"/>
  <c r="I226"/>
  <c r="I225"/>
  <c r="I224"/>
  <c r="I223"/>
  <c r="I222"/>
  <c r="I221"/>
  <c r="I217"/>
  <c r="I216"/>
  <c r="I214"/>
  <c r="I213"/>
  <c r="I212"/>
  <c r="I211"/>
  <c r="I210"/>
  <c r="I209"/>
  <c r="I208"/>
  <c r="I207"/>
  <c r="I206"/>
  <c r="I205"/>
  <c r="I204"/>
  <c r="I202"/>
  <c r="I200"/>
  <c r="I199"/>
  <c r="I198"/>
  <c r="I197"/>
  <c r="I196"/>
  <c r="I195"/>
  <c r="I194"/>
  <c r="I192"/>
  <c r="I189"/>
  <c r="I186"/>
  <c r="I185"/>
  <c r="I184"/>
  <c r="I183"/>
  <c r="I181"/>
  <c r="I180"/>
  <c r="I179"/>
  <c r="I178"/>
  <c r="I177"/>
  <c r="I176"/>
  <c r="I175"/>
  <c r="I169"/>
  <c r="I168"/>
  <c r="I167"/>
  <c r="I166"/>
  <c r="I165"/>
  <c r="I164"/>
  <c r="J80"/>
  <c r="J109"/>
  <c r="K73"/>
  <c r="I90"/>
  <c r="I85"/>
  <c r="J88"/>
  <c r="I84"/>
  <c r="I70"/>
  <c r="J56"/>
  <c r="J61"/>
  <c r="I65"/>
  <c r="I69"/>
  <c r="I68"/>
  <c r="I38"/>
  <c r="I37"/>
  <c r="I64"/>
  <c r="I36"/>
  <c r="J239"/>
  <c r="I239" s="1"/>
  <c r="J238"/>
  <c r="I238" s="1"/>
  <c r="J234"/>
  <c r="I234" s="1"/>
  <c r="J233"/>
  <c r="I233" s="1"/>
  <c r="J227"/>
  <c r="I227" s="1"/>
  <c r="J203"/>
  <c r="I203" s="1"/>
  <c r="J220"/>
  <c r="I220" s="1"/>
  <c r="J201"/>
  <c r="I201" s="1"/>
  <c r="J188"/>
  <c r="I188" s="1"/>
  <c r="J187"/>
  <c r="I187" s="1"/>
  <c r="J235"/>
  <c r="I235" s="1"/>
  <c r="J218"/>
  <c r="I218" s="1"/>
  <c r="I55" l="1"/>
  <c r="I34"/>
  <c r="J116"/>
  <c r="I116" s="1"/>
  <c r="I125"/>
  <c r="J125"/>
  <c r="I124"/>
  <c r="J124"/>
  <c r="I131"/>
  <c r="J131"/>
  <c r="J258" l="1"/>
  <c r="J257" s="1"/>
  <c r="I257" s="1"/>
  <c r="I259"/>
  <c r="J261"/>
  <c r="I262"/>
  <c r="I258" l="1"/>
  <c r="J20"/>
  <c r="J130"/>
  <c r="I157"/>
  <c r="J157"/>
  <c r="J152"/>
  <c r="I138"/>
  <c r="J103"/>
  <c r="I103"/>
  <c r="I54"/>
  <c r="I62"/>
  <c r="I49"/>
  <c r="I48"/>
  <c r="I83"/>
  <c r="I53" l="1"/>
  <c r="I52"/>
  <c r="I35"/>
  <c r="J22"/>
  <c r="I22" s="1"/>
  <c r="I33"/>
  <c r="K92"/>
  <c r="K91" s="1"/>
  <c r="I94"/>
  <c r="L13"/>
  <c r="L162"/>
  <c r="K162"/>
  <c r="J182"/>
  <c r="I182" s="1"/>
  <c r="I163"/>
  <c r="J170"/>
  <c r="I170" s="1"/>
  <c r="J171"/>
  <c r="I171" s="1"/>
  <c r="J215"/>
  <c r="I215" s="1"/>
  <c r="I248"/>
  <c r="I247"/>
  <c r="I129"/>
  <c r="I130"/>
  <c r="I121"/>
  <c r="J121"/>
  <c r="I110"/>
  <c r="I111"/>
  <c r="I152"/>
  <c r="J74"/>
  <c r="I77"/>
  <c r="I20"/>
  <c r="K72"/>
  <c r="I75"/>
  <c r="I89"/>
  <c r="I47"/>
  <c r="I50"/>
  <c r="I71"/>
  <c r="I32"/>
  <c r="I87"/>
  <c r="I95"/>
  <c r="L26" l="1"/>
  <c r="I46"/>
  <c r="I31" l="1"/>
  <c r="J250"/>
  <c r="J245" s="1"/>
  <c r="J139"/>
  <c r="I139"/>
  <c r="J267"/>
  <c r="J14"/>
  <c r="J13" s="1"/>
  <c r="I13" s="1"/>
  <c r="J193"/>
  <c r="I193" s="1"/>
  <c r="J191"/>
  <c r="I191" s="1"/>
  <c r="J174"/>
  <c r="I174" s="1"/>
  <c r="J173"/>
  <c r="I173" s="1"/>
  <c r="J172"/>
  <c r="I172" s="1"/>
  <c r="J241"/>
  <c r="I242"/>
  <c r="I241" s="1"/>
  <c r="I253"/>
  <c r="I254"/>
  <c r="I255"/>
  <c r="I256"/>
  <c r="I246"/>
  <c r="I148"/>
  <c r="I147"/>
  <c r="I158"/>
  <c r="I146"/>
  <c r="L108"/>
  <c r="I134"/>
  <c r="I133"/>
  <c r="I250" l="1"/>
  <c r="I245" s="1"/>
  <c r="I151"/>
  <c r="I149" s="1"/>
  <c r="J151"/>
  <c r="J149" s="1"/>
  <c r="I82"/>
  <c r="I81"/>
  <c r="I80"/>
  <c r="I79"/>
  <c r="I88"/>
  <c r="I63"/>
  <c r="I61"/>
  <c r="L60"/>
  <c r="I44"/>
  <c r="I45"/>
  <c r="J260"/>
  <c r="I263"/>
  <c r="L56"/>
  <c r="I43"/>
  <c r="J137"/>
  <c r="I42"/>
  <c r="I76"/>
  <c r="J265"/>
  <c r="I267"/>
  <c r="I99"/>
  <c r="I100"/>
  <c r="I101"/>
  <c r="I98"/>
  <c r="J97"/>
  <c r="L97"/>
  <c r="I66"/>
  <c r="I41"/>
  <c r="I40"/>
  <c r="I39"/>
  <c r="I15"/>
  <c r="I16"/>
  <c r="I17"/>
  <c r="I18"/>
  <c r="I19"/>
  <c r="I21"/>
  <c r="I14"/>
  <c r="I266"/>
  <c r="I155"/>
  <c r="J154"/>
  <c r="J156"/>
  <c r="I156" s="1"/>
  <c r="I78" l="1"/>
  <c r="J73"/>
  <c r="I261"/>
  <c r="I260" s="1"/>
  <c r="L24"/>
  <c r="I154"/>
  <c r="I153" s="1"/>
  <c r="J153"/>
  <c r="I137"/>
  <c r="J108"/>
  <c r="I97"/>
  <c r="I265"/>
  <c r="I109"/>
  <c r="I51"/>
  <c r="I30"/>
  <c r="J93"/>
  <c r="I56"/>
  <c r="J219"/>
  <c r="I219" s="1"/>
  <c r="I93" l="1"/>
  <c r="I92" s="1"/>
  <c r="J92"/>
  <c r="J91" s="1"/>
  <c r="I74"/>
  <c r="J29"/>
  <c r="J28"/>
  <c r="J24" l="1"/>
  <c r="I72"/>
  <c r="I91"/>
  <c r="I159"/>
  <c r="I136" s="1"/>
  <c r="J159"/>
  <c r="J136" s="1"/>
  <c r="I29" l="1"/>
  <c r="I28"/>
  <c r="I128"/>
  <c r="J190" l="1"/>
  <c r="I190" s="1"/>
  <c r="J96"/>
  <c r="L96"/>
  <c r="L12"/>
  <c r="J264"/>
  <c r="J244"/>
  <c r="J240"/>
  <c r="I240"/>
  <c r="J162" l="1"/>
  <c r="I162"/>
  <c r="I264"/>
  <c r="K161" l="1"/>
  <c r="K268" s="1"/>
  <c r="L161"/>
  <c r="J135"/>
  <c r="J107"/>
  <c r="L107"/>
  <c r="J102"/>
  <c r="I102"/>
  <c r="J12"/>
  <c r="J161" l="1"/>
  <c r="I96"/>
  <c r="L23"/>
  <c r="L268" s="1"/>
  <c r="J23"/>
  <c r="I67"/>
  <c r="I60"/>
  <c r="I59"/>
  <c r="I58"/>
  <c r="I57"/>
  <c r="I27"/>
  <c r="I26"/>
  <c r="I25"/>
  <c r="I24" l="1"/>
  <c r="I244"/>
  <c r="I12"/>
  <c r="I135"/>
  <c r="I108"/>
  <c r="I23" l="1"/>
  <c r="I161" l="1"/>
  <c r="I107"/>
  <c r="I268" l="1"/>
  <c r="J72"/>
  <c r="J268" s="1"/>
</calcChain>
</file>

<file path=xl/sharedStrings.xml><?xml version="1.0" encoding="utf-8"?>
<sst xmlns="http://schemas.openxmlformats.org/spreadsheetml/2006/main" count="1275" uniqueCount="459">
  <si>
    <t>Управління капітального будівництва Житомирської  міської ради</t>
  </si>
  <si>
    <t xml:space="preserve"> ___________ №______</t>
  </si>
  <si>
    <t>1500000</t>
  </si>
  <si>
    <t>1510000</t>
  </si>
  <si>
    <t>0443</t>
  </si>
  <si>
    <t>1200000</t>
  </si>
  <si>
    <t>Управління  житлового господарства Житомирської міської ради</t>
  </si>
  <si>
    <t>1517325</t>
  </si>
  <si>
    <t>Секретар міської ради</t>
  </si>
  <si>
    <t>Н.М.Чиж</t>
  </si>
  <si>
    <t>Додаток 6</t>
  </si>
  <si>
    <t>Код Функціональної класифікації видатків та кредитування бюджету</t>
  </si>
  <si>
    <t xml:space="preserve">до рішення міської ради 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</si>
  <si>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споруд, установ та закладів фізичної культури і спорту</t>
    </r>
  </si>
  <si>
    <t>Х</t>
  </si>
  <si>
    <t>УСЬОГО</t>
  </si>
  <si>
    <t>2019-2020</t>
  </si>
  <si>
    <t xml:space="preserve"> ( 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</si>
  <si>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</si>
  <si>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</si>
  <si>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Загальна тривалість будівництва 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</si>
  <si>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</si>
  <si>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</si>
  <si>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 які спрямовуються на будівництво об'єкта у бюджетному періоді, гривень</t>
  </si>
  <si>
    <t>Рівень готовності об'єкта на кінець бюджетного періоду,%</t>
  </si>
  <si>
    <t>06552000000</t>
  </si>
  <si>
    <t>Найменування  об'єкта будівництва/ вид будівельних робіт, у тому числі  проектні роботи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</si>
  <si>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</si>
  <si>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1517461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</si>
  <si>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</si>
  <si>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</si>
  <si>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Департамент освіти Житомирської міської ради</t>
  </si>
  <si>
    <t>0610000</t>
  </si>
  <si>
    <t>0600000</t>
  </si>
  <si>
    <t>1517640</t>
  </si>
  <si>
    <t>0470</t>
  </si>
  <si>
    <t xml:space="preserve">Заходи з енергозбереження </t>
  </si>
  <si>
    <t>1517322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</si>
  <si>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</si>
  <si>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>1900000</t>
  </si>
  <si>
    <t>Управління транспорту і зв’язку Житомирської міської ради</t>
  </si>
  <si>
    <t>1910000</t>
  </si>
  <si>
    <t>1217310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</si>
  <si>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</si>
  <si>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Капітальний ремонт житлових будинків, в тому числі ветхих і аварійних, та окремих конструктивних елементів</t>
  </si>
  <si>
    <r>
      <t xml:space="preserve">Капітальний ремонт житлового фонду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ОСББ </t>
    </r>
    <r>
      <rPr>
        <b/>
        <sz val="12"/>
        <rFont val="Times New Roman"/>
        <family val="1"/>
        <charset val="204"/>
      </rPr>
      <t xml:space="preserve"> </t>
    </r>
  </si>
  <si>
    <t>Капітальний ремонт віконних і дверних блоків у місцях загального користування житлових будинків ( проведення енергоефективних заходів житлового фонду)</t>
  </si>
  <si>
    <r>
      <t xml:space="preserve">Капремонт ліфтів  житлових будинків </t>
    </r>
    <r>
      <rPr>
        <b/>
        <sz val="12"/>
        <rFont val="Times New Roman"/>
        <family val="1"/>
        <charset val="204"/>
      </rPr>
      <t xml:space="preserve"> ОСББ</t>
    </r>
    <r>
      <rPr>
        <sz val="12"/>
        <rFont val="Times New Roman"/>
        <family val="1"/>
        <charset val="204"/>
      </rPr>
      <t xml:space="preserve">  </t>
    </r>
  </si>
  <si>
    <t>Капремонт ліфтів в житлових будинках (на умовах співфінансування)</t>
  </si>
  <si>
    <t xml:space="preserve">Реконструкція нежитлового приміщення під житло на пров. Паперовому,16 </t>
  </si>
  <si>
    <t>Управління  комунального господарства Житомирської міської ради</t>
  </si>
  <si>
    <t>1417310</t>
  </si>
  <si>
    <t>Виготовлення проєктно-кошторисної документації на будівництво мережі водовідведення на вул. Західній</t>
  </si>
  <si>
    <t xml:space="preserve">Будівництво каскадних сходів до річки Кам'янки в районі бульвару Польського у м.Житомирі </t>
  </si>
  <si>
    <t>1517330</t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</si>
  <si>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</si>
  <si>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r>
      <t>Капітальний ремонт приміщення за адресою вул. Покровська,6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в м. Житомирі </t>
    </r>
  </si>
  <si>
    <t>1517321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</si>
  <si>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</si>
  <si>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t>Реконструкція системи пожежної сигналізації корпусу навчально - виховного комплексу №25 по вул. Б.Тена,84-а в м.Житомирі</t>
  </si>
  <si>
    <r>
      <t>Капітальний ремонт вхідної групи (тамбуру блоку А) будівлі Житомирської</t>
    </r>
    <r>
      <rPr>
        <b/>
        <sz val="12"/>
        <rFont val="Times New Roman"/>
        <family val="1"/>
        <charset val="204"/>
      </rPr>
      <t xml:space="preserve"> гуманітарної гімназії №1 </t>
    </r>
    <r>
      <rPr>
        <sz val="12"/>
        <rFont val="Times New Roman"/>
        <family val="1"/>
        <charset val="204"/>
      </rPr>
      <t>за адресою м. Житомир , вул. Вітрука,55</t>
    </r>
  </si>
  <si>
    <r>
      <t xml:space="preserve">Капітальний ремонт із заміною віконних блоків на металопластикові конструкції в будівлі КУ </t>
    </r>
    <r>
      <rPr>
        <b/>
        <sz val="12"/>
        <rFont val="Times New Roman"/>
        <family val="1"/>
        <charset val="204"/>
      </rPr>
      <t xml:space="preserve">"Другий інклюзивно - ресурсний центр" </t>
    </r>
    <r>
      <rPr>
        <sz val="12"/>
        <rFont val="Times New Roman"/>
        <family val="1"/>
        <charset val="204"/>
      </rPr>
      <t>Житомирської міської ради за адресою: вул. В.Бердичівська, 52 в м.Житомирі</t>
    </r>
  </si>
  <si>
    <r>
      <t>Реконструкція частини приміщень КУ "Житомирська міська</t>
    </r>
    <r>
      <rPr>
        <b/>
        <sz val="12"/>
        <rFont val="Times New Roman"/>
        <family val="1"/>
        <charset val="204"/>
      </rPr>
      <t xml:space="preserve"> стоматологічна поліклініка №2"під амбулаторію сімейного </t>
    </r>
    <r>
      <rPr>
        <sz val="12"/>
        <rFont val="Times New Roman"/>
        <family val="1"/>
        <charset val="204"/>
      </rPr>
      <t>лікаря за адресою : м.Житомир, вул. Покровська,159</t>
    </r>
  </si>
  <si>
    <t>1517310</t>
  </si>
  <si>
    <r>
      <t xml:space="preserve">Капітальний </t>
    </r>
    <r>
      <rPr>
        <b/>
        <sz val="12"/>
        <rFont val="Times New Roman"/>
        <family val="1"/>
        <charset val="204"/>
      </rPr>
      <t>ремонт водовідвідних лотків</t>
    </r>
    <r>
      <rPr>
        <sz val="12"/>
        <rFont val="Times New Roman"/>
        <family val="1"/>
        <charset val="204"/>
      </rPr>
      <t xml:space="preserve"> вздовж р. Тетерів на території КП "Парк" в м.Житомирі</t>
    </r>
  </si>
  <si>
    <r>
      <t xml:space="preserve">Капітальний ремонт </t>
    </r>
    <r>
      <rPr>
        <b/>
        <sz val="11"/>
        <rFont val="Times New Roman"/>
        <family val="1"/>
        <charset val="204"/>
      </rPr>
      <t xml:space="preserve">тротуарів і скверів </t>
    </r>
    <r>
      <rPr>
        <sz val="11"/>
        <rFont val="Times New Roman"/>
        <family val="1"/>
        <charset val="204"/>
      </rPr>
      <t xml:space="preserve"> по </t>
    </r>
    <r>
      <rPr>
        <b/>
        <sz val="11"/>
        <rFont val="Times New Roman"/>
        <family val="1"/>
        <charset val="204"/>
      </rPr>
      <t>вул.В.Бердичівській, вул. Київській, вул. Театральній</t>
    </r>
    <r>
      <rPr>
        <sz val="11"/>
        <rFont val="Times New Roman"/>
        <family val="1"/>
        <charset val="204"/>
      </rPr>
      <t xml:space="preserve"> в м. Житомирі (від площі  Соборної до вул. Старий бульвар, від площі Соборної до вул.Небесної сотні, від вул.В.Бердичівської до майдану Перемоги ) </t>
    </r>
  </si>
  <si>
    <r>
      <t>Реконструкція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спортивного майданчика за адресою: м.Житомир, Бульвар Польський, 13</t>
    </r>
  </si>
  <si>
    <t>1917442</t>
  </si>
  <si>
    <t xml:space="preserve">Будівництво заглибленої КНС та мережі господарсько - побутової системи каналізування групи будинків на вулиці Луговій та на прилеглих вулицях, провулках і проїздах у м.Житомирі </t>
  </si>
  <si>
    <t>2018-2020</t>
  </si>
  <si>
    <r>
      <t>Будівництво спортивної зали загальноосвітньої</t>
    </r>
    <r>
      <rPr>
        <b/>
        <sz val="12"/>
        <rFont val="Times New Roman"/>
        <family val="1"/>
        <charset val="204"/>
      </rPr>
      <t xml:space="preserve"> школи І-ІІІ ступенів № 10 </t>
    </r>
    <r>
      <rPr>
        <sz val="12"/>
        <rFont val="Times New Roman"/>
        <family val="1"/>
        <charset val="204"/>
      </rPr>
      <t>за адресою: м. Житомир, Київське шосе, 37</t>
    </r>
  </si>
  <si>
    <t>Утримання та розвиток інших об'єктів транспортної інфраструктури</t>
  </si>
  <si>
    <t xml:space="preserve">Здійснення заходів з енергозбереження по проєкту "Підвищення енергоефективності об'єктів бюджетної сфери міста, в т.ч.технічний та авторський нагляд (співфінансування по проектах СЕКО, НЕФКО) </t>
  </si>
  <si>
    <t>0617321</t>
  </si>
  <si>
    <t>Виконавчий комітет  Житомирської міської ради</t>
  </si>
  <si>
    <t>0200000</t>
  </si>
  <si>
    <t>0210000</t>
  </si>
  <si>
    <t>7310</t>
  </si>
  <si>
    <t>0217370</t>
  </si>
  <si>
    <t>Реалізація інших заходів щодо соціально-економічного розвитку територій</t>
  </si>
  <si>
    <t>1400000</t>
  </si>
  <si>
    <t>1410000</t>
  </si>
  <si>
    <t>7321</t>
  </si>
  <si>
    <t>7322</t>
  </si>
  <si>
    <t>7325</t>
  </si>
  <si>
    <t>7330</t>
  </si>
  <si>
    <t>7461</t>
  </si>
  <si>
    <t>7640</t>
  </si>
  <si>
    <t>7442</t>
  </si>
  <si>
    <t>2014-2020</t>
  </si>
  <si>
    <t>2017-2020</t>
  </si>
  <si>
    <t>2016-2020</t>
  </si>
  <si>
    <t>0490</t>
  </si>
  <si>
    <t>Виготовлення проєктно - кошторисної документації по об'єкту : "Будівництво острівців безпеки для пішоходів по проспекту Миру в м.Житомирі"</t>
  </si>
  <si>
    <r>
      <t>Капітальний ремонт мереж зовнішнього освітлення  із заміною ліхтарів з лампами розжарювання на світлодіодні ліхтарі та встановлення додаткових ліхтарів в т.ч. придбання світлодіодних світильників та виготовлення  проєктно-кошторисної документації</t>
    </r>
    <r>
      <rPr>
        <b/>
        <sz val="12"/>
        <rFont val="Times New Roman"/>
        <family val="1"/>
        <charset val="204"/>
      </rPr>
      <t xml:space="preserve"> </t>
    </r>
  </si>
  <si>
    <t>Розподіл коштів бюджету розвитку на здійснення заходів із будівництва, реконструкції і реставрації об'єктів виробничої, комунікаційної та соціальної інфраструктури за  об'єктами у 2020 році</t>
  </si>
  <si>
    <t>1517361</t>
  </si>
  <si>
    <t>7361</t>
  </si>
  <si>
    <t>1517363</t>
  </si>
  <si>
    <t>7363</t>
  </si>
  <si>
    <t>Співфінансування інвестиційних проєктів , що реалізуються за рахунок коштів державного фонду регіонального розвитку</t>
  </si>
  <si>
    <t>Виконання інвестиційних проєктів  в рамках здійснення заходів щодо соціально-економічного розвитку окремих територій</t>
  </si>
  <si>
    <t xml:space="preserve">Реконструкція спортивного інклюзивного майданчика по вул.Київська,13 в м.Житомирі </t>
  </si>
  <si>
    <t xml:space="preserve">Реконструкція спортивного майданчика по вул.Чуднівська,108-Б в м.Житомирі  </t>
  </si>
  <si>
    <t xml:space="preserve">Реконструкція спортивного майданчика по пров. Сікорського,4 в м.Житомирі </t>
  </si>
  <si>
    <t xml:space="preserve">Реконструкція спортивного майданчика по вул.Рильського,5 в м.Житомирі </t>
  </si>
  <si>
    <t>Капітальний ремонт вул. Перемоги ( від майдану Соборного до майдану Короленка) в м.Житомирі</t>
  </si>
  <si>
    <t>Капітальний ремонт вулиці Кооперативна  в м.Житомирі</t>
  </si>
  <si>
    <t>всього</t>
  </si>
  <si>
    <t>гривень</t>
  </si>
  <si>
    <t>0210150</t>
  </si>
  <si>
    <t>Придбання легкового автомобіля</t>
  </si>
  <si>
    <t>0150</t>
  </si>
  <si>
    <t>0111</t>
  </si>
  <si>
    <t>0611020</t>
  </si>
  <si>
    <t>1020</t>
  </si>
  <si>
    <t>0921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</si>
  <si>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</si>
  <si>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0611010</t>
  </si>
  <si>
    <t>1010</t>
  </si>
  <si>
    <t>0910</t>
  </si>
  <si>
    <t>Надання дошкільної освіти</t>
  </si>
  <si>
    <t>Придбання обладнання і предметів довгострокового користування</t>
  </si>
  <si>
    <t xml:space="preserve">Придбання ноутбуків та багатофункціональних пристроїв для Житомирського ДНЗ № 27 </t>
  </si>
  <si>
    <t>Придбання інтерактивної панелі для 5-б класу ЗОШ № 20 м.Житомира</t>
  </si>
  <si>
    <r>
      <t>Придбання будівельних матеріалів, дверних блоків,  меблів, спортобладнання, спортінвентарю, електротоварів, комп"ютерної техніки, навчально-художньої літератури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І-ІІІ ст. № 10 м.Житомира</t>
    </r>
  </si>
  <si>
    <t>Департамент містобудування та земельних відносин Житомирської міської ради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</si>
  <si>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</si>
  <si>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</si>
  <si>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1600000</t>
  </si>
  <si>
    <t>1610000</t>
  </si>
  <si>
    <t>Надання загальної середньої освіти закладами загальної середньої освіти(у тому числі з дошкільними  підрозділами (відділеннями, групами))</t>
  </si>
  <si>
    <t>Надання загальної середньої освіти закладами загальної середньої освіти ( у тому числі з дошкільними  підрозділами (відділеннями, групами))</t>
  </si>
  <si>
    <t>1000000</t>
  </si>
  <si>
    <t>1010000</t>
  </si>
  <si>
    <t>Управління культури Житомирської міської ради</t>
  </si>
  <si>
    <t>0217650</t>
  </si>
  <si>
    <t>7650</t>
  </si>
  <si>
    <t>Проведення експертної грошової оцінки земельної ділянки чи права на неї</t>
  </si>
  <si>
    <t>0217693</t>
  </si>
  <si>
    <t>7693</t>
  </si>
  <si>
    <t>Інші заходи, пов'язані з економічною діяльністю</t>
  </si>
  <si>
    <t>Проведення експертної грошової оцінки земельних ділянок несільськогосподарського призначення під об'єктами нерухомого майна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</si>
  <si>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</si>
  <si>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1014060</t>
  </si>
  <si>
    <t>1014082</t>
  </si>
  <si>
    <t>Придбання звукопідсилюючої апаратури</t>
  </si>
  <si>
    <t>0829</t>
  </si>
  <si>
    <t>0824</t>
  </si>
  <si>
    <t>1100000</t>
  </si>
  <si>
    <t>1110000</t>
  </si>
  <si>
    <r>
      <t>Управління у справах сім</t>
    </r>
    <r>
      <rPr>
        <b/>
        <sz val="14"/>
        <rFont val="Arial Cyr"/>
        <charset val="204"/>
      </rPr>
      <t>’</t>
    </r>
    <r>
      <rPr>
        <b/>
        <sz val="14"/>
        <rFont val="Times New Roman"/>
        <family val="1"/>
        <charset val="204"/>
      </rPr>
      <t>ї,  молоді та спорту Житомирської міської ради</t>
    </r>
  </si>
  <si>
    <r>
      <t>Управління у справах сім</t>
    </r>
    <r>
      <rPr>
        <b/>
        <i/>
        <sz val="14"/>
        <rFont val="Arial Cyr"/>
        <charset val="204"/>
      </rPr>
      <t>’</t>
    </r>
    <r>
      <rPr>
        <b/>
        <i/>
        <sz val="14"/>
        <rFont val="Times New Roman"/>
        <family val="1"/>
        <charset val="204"/>
      </rPr>
      <t>ї,  молоді та спорту Житомирської міської ради</t>
    </r>
  </si>
  <si>
    <t>1117670</t>
  </si>
  <si>
    <t>7670</t>
  </si>
  <si>
    <t>Внески до статутного капіталу  суб'єктів господарювання</t>
  </si>
  <si>
    <r>
      <t>Внесок до статутного капіталу комунального підприємства "Футбольний клуб «Полісся» Житомирської міської ради</t>
    </r>
    <r>
      <rPr>
        <b/>
        <sz val="14"/>
        <rFont val="Times New Roman"/>
        <family val="1"/>
        <charset val="204"/>
      </rPr>
      <t xml:space="preserve"> </t>
    </r>
  </si>
  <si>
    <t>Інші заходи в галузі культури і мистецтва</t>
  </si>
  <si>
    <t>Забезпечення діяльності палаців і будинків культури, клубів, центрів дозвілля та інших клубних закладів</t>
  </si>
  <si>
    <t xml:space="preserve">Капітальний ремонт ліфтів для ОСББ "Техносервіс" </t>
  </si>
  <si>
    <t>1416012</t>
  </si>
  <si>
    <t>6012</t>
  </si>
  <si>
    <t>0620</t>
  </si>
  <si>
    <t>Забезпечення діяльності з виробництва, транспортування, постачання теплової енергії</t>
  </si>
  <si>
    <t>1417670</t>
  </si>
  <si>
    <t>Внески до статутного капіталу суб"єктів господарювання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</si>
  <si>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</si>
  <si>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</si>
  <si>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</si>
  <si>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</si>
  <si>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3700000</t>
  </si>
  <si>
    <t>Департамент бюджету та фінансів Житомирської міської ради</t>
  </si>
  <si>
    <t>3710000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</si>
  <si>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</si>
  <si>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</si>
  <si>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</si>
  <si>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</si>
  <si>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 xml:space="preserve">Забезпечення дітей-сиріт, дітей, позбавлених батьківського піклування та осіб з їх числа соціальним житлом </t>
  </si>
  <si>
    <t>4082</t>
  </si>
  <si>
    <t>1917670</t>
  </si>
  <si>
    <t xml:space="preserve">Придбання обладнання і предметів довгострокового користування  </t>
  </si>
  <si>
    <r>
      <t>Придбання інтерактивного мультитач дисплею з екраном 55х86 для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ЗОШ № 8 м. Житомира</t>
    </r>
  </si>
  <si>
    <t>Капітальний ремонт благоустрою території набережної річки Тетерів в місті Житомирі з розміщенням об'єктів фізичної культури і спорту (I - ша черга)</t>
  </si>
  <si>
    <t xml:space="preserve">Реконструкція стадіону "Спартак" дитячо - юнацької спортивної школи з футболу "Полісся" в м.Житомирі </t>
  </si>
  <si>
    <t>Капітальний ремонт дорожнього покриття вул.Леха Качинського в м.Житомирі</t>
  </si>
  <si>
    <t>Капітальний ремонт дорожнього покриття вул.Чуднівська  в м.Житомирі</t>
  </si>
  <si>
    <t xml:space="preserve">Розробка проєкту землеустрою </t>
  </si>
  <si>
    <t xml:space="preserve">Придбання моторизованого екрану, ноутбуків та комплекту меблів для КЗ "Палац культури" м.Житомира </t>
  </si>
  <si>
    <t>Капітальний ремонт вул.Західна (від вул.Святого Йоана Павла II до вул.Каховської) в м.Житомирі</t>
  </si>
  <si>
    <t>Міському відділу Управління Державної служби України з надзвичайних ситуацій у Житомирській області на придбання дихальних апаратів</t>
  </si>
  <si>
    <t>в тому числі за рахунок:</t>
  </si>
  <si>
    <t>субвенцій з державного бюджету</t>
  </si>
  <si>
    <t>субвенцій з обласного бюджету</t>
  </si>
  <si>
    <t>9а</t>
  </si>
  <si>
    <t>9б</t>
  </si>
  <si>
    <t>9в</t>
  </si>
  <si>
    <t>Придбання телевізора та ноутбука для ДНЗ № 37 ( забезпечення потреб виборчого округу за пропозиціями депутатів міської ради)</t>
  </si>
  <si>
    <t xml:space="preserve"> - реконструкція підвищувальних насосних станцій</t>
  </si>
  <si>
    <t xml:space="preserve"> - придбання техніки на умовах фінансового лізингу</t>
  </si>
  <si>
    <r>
      <t xml:space="preserve"> - будівництво каналізаційної насосної станції, водопровідних та каналізаційних мереж мікрорайону "Корбутівка"</t>
    </r>
    <r>
      <rPr>
        <b/>
        <sz val="12"/>
        <rFont val="Times New Roman"/>
        <family val="1"/>
        <charset val="204"/>
      </rPr>
      <t xml:space="preserve"> </t>
    </r>
  </si>
  <si>
    <t>Внески до статутного капіталу комунального підприємства "Житомирводоканал" Житомирської міської ради, в т.ч.:</t>
  </si>
  <si>
    <t>Внески до статутного капіталу комунального підприємства "Житомиртеплокомуненерго" Житомирської міської ради, в т.ч.:</t>
  </si>
  <si>
    <t xml:space="preserve"> - технічне переоснащення теплових вузлів шляхом встановлення індивідуальних теплових пунктів (ІТП) в будинках, що підключені до котелень РК - 10 (57 шт.), вул. Вільський шлях,15 (9 шт.), вул. Вільський шлях,18 (6 шт.), РК -11 (47 шт.) в м.Житомирі</t>
  </si>
  <si>
    <t>Внески до статутного капіталу комунального підприємства "СККПО" Житомирської міської ради, в т.ч.:</t>
  </si>
  <si>
    <t>Внески до статутного капіталу комунального підприємства "ЖТТУ" Житомирської міської ради, в т.ч.:</t>
  </si>
  <si>
    <t xml:space="preserve"> -виготовлення проектно - кошторисної документації для будівництва тролейбусної лінії по вул. Героїв Пожежних у місті Житомирі </t>
  </si>
  <si>
    <t xml:space="preserve"> - придбання вузлів, агрегатів, матеріалів, запасних частин для проведення капітальних ремонтів електротранспорту  </t>
  </si>
  <si>
    <t>0800000</t>
  </si>
  <si>
    <t>0810000</t>
  </si>
  <si>
    <t>Департамент соціальної політики Житомирської міської ради</t>
  </si>
  <si>
    <t>0813105</t>
  </si>
  <si>
    <t>3105</t>
  </si>
  <si>
    <t>Надання реабілітаційних послуг особам з інвалідністю та дітям з інвалідністю</t>
  </si>
  <si>
    <t>0710000</t>
  </si>
  <si>
    <t>0700000</t>
  </si>
  <si>
    <t>Управління охорони здоров'я Житомирської міської ради</t>
  </si>
  <si>
    <t>власних доходів бюджету громади</t>
  </si>
  <si>
    <t>Покращення матеріально-технічної бази центру комплексної реабілітації для дітей з інвалідністю (забезпечення потреб виборчого округу за пропозиціями депутатів міської ради)</t>
  </si>
  <si>
    <t>1216017</t>
  </si>
  <si>
    <t>6017</t>
  </si>
  <si>
    <t>Забезпечення функціонування  підприємств, установ та організацій, що виробляють, виконують та/або надають житлово - комунальні послуги</t>
  </si>
  <si>
    <t xml:space="preserve">Реконструкція приміщень дошкільного навчального закладу №32  по вул. Якубовського,10 в м.Житомирі </t>
  </si>
  <si>
    <t>Капітальний ремонт покрівлі та мереж Житомирського спеціального центру розвитку дитини санаторного типу №41 за адресою: м.Житомир, пр-т Миру,20</t>
  </si>
  <si>
    <t>Капітальний ремонт вул. Київська (від майдану Cоборного до вул. Небесної Сотні) в м.Житомирі (коригування ПКД)</t>
  </si>
  <si>
    <t>1519730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</si>
  <si>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</si>
  <si>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</si>
  <si>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0712152</t>
  </si>
  <si>
    <t>0763</t>
  </si>
  <si>
    <t>Інші програми та заходи у сфері охорони здоров'я</t>
  </si>
  <si>
    <t>Придбання медичного обладнання</t>
  </si>
  <si>
    <t xml:space="preserve">Капітальний ремонт вул. Київська ( від майдану Соборного до вул. Небесної Сотні) в м.Житомирі </t>
  </si>
  <si>
    <t xml:space="preserve"> Капітальний ремонт дорожнього покриття вул. Велика Бердичівська ( вул. Довженка - перехрестя вул. Льва Толстого та вул. Жуйка) в м.Житомирі </t>
  </si>
  <si>
    <t>Капітальний ремонт дорожнього покриття вул. Вересівський шлях та дороги Житомир - Вереси до перехрестя з дорогою Київ - Чоп в м.Житомирі</t>
  </si>
  <si>
    <t>Капітальний ремонт вул. Велика Бердичівська (від бульвару Старого до вул. Довженка) в м.Житомирі</t>
  </si>
  <si>
    <t>Придбання ноутбука для ДНЗ № 53                           ( забезпечення потреб виборчого округу за пропозиціями депутатів міської ради)</t>
  </si>
  <si>
    <t>Придбання шафи  для ДНЗ № 10                                ( забезпечення потреб виборчого округу за пропозиціями депутатів міської ради)</t>
  </si>
  <si>
    <t>Придбання радіосистеми ЗОШ №30                          ( забезпечення потреб виборчого округу за пропозиціями депутатів міської ради)</t>
  </si>
  <si>
    <t>1210000</t>
  </si>
  <si>
    <r>
      <t xml:space="preserve">Капітальний ремонт житлового будинку за адресою: </t>
    </r>
    <r>
      <rPr>
        <b/>
        <sz val="12"/>
        <rFont val="Times New Roman"/>
        <family val="1"/>
        <charset val="204"/>
      </rPr>
      <t xml:space="preserve">урочище Соколова гора, 8 Іванівської сільської ради </t>
    </r>
    <r>
      <rPr>
        <sz val="12"/>
        <rFont val="Times New Roman"/>
        <family val="1"/>
        <charset val="204"/>
      </rPr>
      <t xml:space="preserve">( попередня адреса : м.Житомир, вул. Привітна,13) </t>
    </r>
  </si>
  <si>
    <r>
      <t>Капітальний ремонт т</t>
    </r>
    <r>
      <rPr>
        <b/>
        <sz val="12"/>
        <rFont val="Times New Roman"/>
        <family val="1"/>
        <charset val="204"/>
      </rPr>
      <t xml:space="preserve">ротуарів по вул. Небесної Сотні </t>
    </r>
    <r>
      <rPr>
        <sz val="12"/>
        <rFont val="Times New Roman"/>
        <family val="1"/>
        <charset val="204"/>
      </rPr>
      <t xml:space="preserve">(вул.Київська - вул.Домбровського) в м.Житомирі </t>
    </r>
  </si>
  <si>
    <r>
      <t xml:space="preserve">Капітальний ремонт </t>
    </r>
    <r>
      <rPr>
        <b/>
        <sz val="12"/>
        <rFont val="Times New Roman"/>
        <family val="1"/>
        <charset val="204"/>
      </rPr>
      <t xml:space="preserve">тротуарів по вул. Героїв Пожежних </t>
    </r>
    <r>
      <rPr>
        <sz val="12"/>
        <rFont val="Times New Roman"/>
        <family val="1"/>
        <charset val="204"/>
      </rPr>
      <t xml:space="preserve">( провулок Взуттєвий - вул. Березівська, ліворуч) в м.Житомирі </t>
    </r>
  </si>
  <si>
    <r>
      <t xml:space="preserve">Будівництво свердловини в </t>
    </r>
    <r>
      <rPr>
        <b/>
        <sz val="12"/>
        <rFont val="Times New Roman"/>
        <family val="1"/>
        <charset val="204"/>
      </rPr>
      <t>Вересівській ЗОШ</t>
    </r>
    <r>
      <rPr>
        <sz val="12"/>
        <rFont val="Times New Roman"/>
        <family val="1"/>
        <charset val="204"/>
      </rPr>
      <t xml:space="preserve"> I-III ступенів за адресою: Житомирська область, Житомирський район, с.Вереси, вул. Шевченка,1 </t>
    </r>
  </si>
  <si>
    <r>
      <t xml:space="preserve">Реконструкція спортивного залу з метою влаштування евакуаційного виходу з приміщення </t>
    </r>
    <r>
      <rPr>
        <b/>
        <sz val="12"/>
        <rFont val="Times New Roman"/>
        <family val="1"/>
        <charset val="204"/>
      </rPr>
      <t xml:space="preserve">ЗОШ №26 </t>
    </r>
    <r>
      <rPr>
        <sz val="12"/>
        <rFont val="Times New Roman"/>
        <family val="1"/>
        <charset val="204"/>
      </rPr>
      <t xml:space="preserve">за адресою: м Житомир, проспект Миру, 59 </t>
    </r>
  </si>
  <si>
    <r>
      <t>Капітальний ремонт</t>
    </r>
    <r>
      <rPr>
        <b/>
        <sz val="12"/>
        <rFont val="Times New Roman"/>
        <family val="1"/>
        <charset val="204"/>
      </rPr>
      <t xml:space="preserve"> огорожі ЖДНЗ №3</t>
    </r>
    <r>
      <rPr>
        <sz val="12"/>
        <rFont val="Times New Roman"/>
        <family val="1"/>
        <charset val="204"/>
      </rPr>
      <t xml:space="preserve"> по вул. Слобідський, 7 в м.Житомирі </t>
    </r>
  </si>
  <si>
    <r>
      <t>Капітальний ремонт території благоустрою Житомирської</t>
    </r>
    <r>
      <rPr>
        <b/>
        <sz val="12"/>
        <rFont val="Times New Roman"/>
        <family val="1"/>
        <charset val="204"/>
      </rPr>
      <t xml:space="preserve"> ЗОШ №16 </t>
    </r>
    <r>
      <rPr>
        <sz val="12"/>
        <rFont val="Times New Roman"/>
        <family val="1"/>
        <charset val="204"/>
      </rPr>
      <t xml:space="preserve">за адресою: м.Житомир, вул. Тараса Бульби - Боровця,15 </t>
    </r>
  </si>
  <si>
    <r>
      <t>Капітальний ремонт покрівлі загальноосвітньої</t>
    </r>
    <r>
      <rPr>
        <b/>
        <sz val="12"/>
        <rFont val="Times New Roman"/>
        <family val="1"/>
        <charset val="204"/>
      </rPr>
      <t xml:space="preserve"> школи I - III ступенів № 14</t>
    </r>
    <r>
      <rPr>
        <sz val="12"/>
        <rFont val="Times New Roman"/>
        <family val="1"/>
        <charset val="204"/>
      </rPr>
      <t xml:space="preserve"> за адресою: м.Житомир, вул. Кибальчича,7 </t>
    </r>
  </si>
  <si>
    <r>
      <t xml:space="preserve">Капітальний ремонт спортивної зали Житомирської спеціалізованої </t>
    </r>
    <r>
      <rPr>
        <b/>
        <sz val="12"/>
        <rFont val="Times New Roman"/>
        <family val="1"/>
        <charset val="204"/>
      </rPr>
      <t xml:space="preserve">школи I-III ступенів з поглибленим вивченням іноземних мов №20 </t>
    </r>
    <r>
      <rPr>
        <sz val="12"/>
        <rFont val="Times New Roman"/>
        <family val="1"/>
        <charset val="204"/>
      </rPr>
      <t xml:space="preserve">за адресою: м.Житомир, вул.Східна,65 </t>
    </r>
  </si>
  <si>
    <r>
      <t xml:space="preserve">Капітальний ремонт спортивної зали </t>
    </r>
    <r>
      <rPr>
        <b/>
        <sz val="12"/>
        <rFont val="Times New Roman"/>
        <family val="1"/>
        <charset val="204"/>
      </rPr>
      <t xml:space="preserve">Вересівської загально - освітньої школи </t>
    </r>
    <r>
      <rPr>
        <sz val="12"/>
        <rFont val="Times New Roman"/>
        <family val="1"/>
        <charset val="204"/>
      </rPr>
      <t>I-III ступенів за адресою: Житомирська область,Житомирський район, с.Вереси, вул.Шевченка,1</t>
    </r>
  </si>
  <si>
    <t xml:space="preserve">Капітальний ремонт території багоустрою та вхідної групи будівлі Житомирського екологічного ліцею №24 за адресою: м.Житомир, вул.Шевченка, 105 б </t>
  </si>
  <si>
    <r>
      <t xml:space="preserve">Капітальний ремонт покрівлі лікувального корпусу №1 стаціонару </t>
    </r>
    <r>
      <rPr>
        <b/>
        <sz val="12"/>
        <rFont val="Times New Roman"/>
        <family val="1"/>
        <charset val="204"/>
      </rPr>
      <t>КП "Дитяча лікарня імені В.Й. Башека"</t>
    </r>
    <r>
      <rPr>
        <sz val="12"/>
        <rFont val="Times New Roman"/>
        <family val="1"/>
        <charset val="204"/>
      </rPr>
      <t xml:space="preserve"> Житомирської міської ради по вул. Шевченка,2 в м.Житомирі</t>
    </r>
  </si>
  <si>
    <t>Реконструкція системи опалення з влаштуванням індивідуального теплового пункту в будівлі поліклініки  №2 КП "Лікарня №1" за адресою: м.Житомир,  площа Польова,2</t>
  </si>
  <si>
    <r>
      <t>Капітальний ремонт туалетної кімнати для забезпечення доступності маломобільних груп населення в будівлі міської ради за адресою: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майдан Корольова 4/2 в м.Житомирі </t>
    </r>
  </si>
  <si>
    <r>
      <t>Будівництво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фонтану "Лотос Небесної Сотні"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на розі вулиць Небесної Сотні та Бориса Лятошинського в м.Житомирі ( реалізація проекту бюджету участі - "Декоративний фонтан на розі Небесної Сотні та Лятошинського "Лотос Небесної Сотні </t>
    </r>
  </si>
  <si>
    <r>
      <t>Реконструкція приміщень адміністративної будівлі Корольовської районної ради м.Житомира пов'язана зі створенням і забезпеченням фукціонування центрів надання адміністративних послуг, у тому числі послуг соціального характеру, в формат</t>
    </r>
    <r>
      <rPr>
        <b/>
        <sz val="14"/>
        <rFont val="Times New Roman"/>
        <family val="1"/>
        <charset val="204"/>
      </rPr>
      <t xml:space="preserve">і </t>
    </r>
    <r>
      <rPr>
        <sz val="14"/>
        <rFont val="Times New Roman"/>
        <family val="1"/>
        <charset val="204"/>
      </rPr>
      <t>"Прозорий офіс"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за адресою: м.Житомир, площа Польова,8 </t>
    </r>
  </si>
  <si>
    <t xml:space="preserve">Капітальний ремонт дорожнього покриття вул. Велика Бердичівська (вул. Довженка – перехрестя вул. Льва Толстого та вул. Жуйка) </t>
  </si>
  <si>
    <t>Енергоефективна реновація (капітальний ремонт) будівлі Житомирського центру розвитку дитини № 68 за адресою: м.Житомир, проїзд академіка Тутковського, 10  (співфінансування по проєкту GIZ)</t>
  </si>
  <si>
    <t>Енергоефективна реновація (капітальний ремонт) будівлі загальноосвітньої школи I-III ступенів №7 ім. В.В. Бражевського за адресою: м.Житомир, вул.Перемоги,79</t>
  </si>
  <si>
    <r>
      <t>Будівництво</t>
    </r>
    <r>
      <rPr>
        <i/>
        <sz val="14"/>
        <rFont val="Calibri"/>
        <family val="2"/>
        <charset val="204"/>
      </rPr>
      <t>¹ об</t>
    </r>
    <r>
      <rPr>
        <i/>
        <sz val="14"/>
        <rFont val="Times New Roman"/>
        <family val="1"/>
        <charset val="204"/>
      </rPr>
      <t>'</t>
    </r>
    <r>
      <rPr>
        <i/>
        <sz val="14"/>
        <rFont val="Calibri"/>
        <family val="2"/>
        <charset val="204"/>
      </rPr>
      <t>єктів житлово-комунального господарства</t>
    </r>
  </si>
  <si>
    <t xml:space="preserve"> </t>
  </si>
  <si>
    <t>Капітальний ремонт асфальтобетонного покриття прибудинкових територій житлових будинків та проїздів за адресою: вул. Короленка, 3а - вул. Чехова, 4 в м. Житомирі</t>
  </si>
  <si>
    <t>Будівництво "Музичний фонтан "Фонтан щастя" зі світлодіодною підсвіткою  на бульварі Польському у м.Житомирі ( 2 етап)</t>
  </si>
  <si>
    <t xml:space="preserve">Капітальний  ремонт території благоустрою майдану ім. С.П. Корольова в  м. Житомирі </t>
  </si>
  <si>
    <t>10160630</t>
  </si>
  <si>
    <t>2152</t>
  </si>
  <si>
    <t>4060</t>
  </si>
  <si>
    <t>6030</t>
  </si>
  <si>
    <t>Організація благоустрою населених пунктів</t>
  </si>
  <si>
    <t xml:space="preserve">Придбання багаторічних насаджень  </t>
  </si>
  <si>
    <t>Придбання пральної машини для НВК №11 (забезпечення потреб виборчого округу за пропозиціями депутатів міської ради)</t>
  </si>
  <si>
    <t>Капітальний ремонт засобів організації дорожнього руху за адресою: вул. Шевченка (від вул. Шевченка,1 до перехрестя вул.Шевченка-Покровська-Перемоги включно) в с.Вереси</t>
  </si>
  <si>
    <t>Придбання ноутбуків для ДНЗ № 49</t>
  </si>
  <si>
    <t>Придбання обладнання для підігріву води (закупівля комплектуючих для бойлера) для ЦРД № 55</t>
  </si>
  <si>
    <t>Придбання пральної машини та сушильної машини для ЦРД №5</t>
  </si>
  <si>
    <t>Придбання лічильника води для ЗОШ №1</t>
  </si>
  <si>
    <t>061170</t>
  </si>
  <si>
    <t>1170</t>
  </si>
  <si>
    <t>0990</t>
  </si>
  <si>
    <t>Забезпечення діяльності інклюзивно-ресурсних центрів</t>
  </si>
  <si>
    <t>Придбання комп'ютерної техніки для КУ "Третій інклюзивно-ресурсний центр"</t>
  </si>
  <si>
    <t>1018320</t>
  </si>
  <si>
    <t>8320</t>
  </si>
  <si>
    <t>Збереження природно-заповідного фонду</t>
  </si>
  <si>
    <t>0520</t>
  </si>
  <si>
    <t>Придбання ситеми "Інтерактивна підлога" для Житомирського спеціального центру розвитку дитини санаторного типу № 41 м.Житомира</t>
  </si>
  <si>
    <t>Придбання службових автомобілів</t>
  </si>
  <si>
    <t>Придбання пральної машини для ЖДНЗ №6</t>
  </si>
  <si>
    <r>
      <t xml:space="preserve">Реконструкція системи опалення будівлі Вересівської амбулаторії загальної практики </t>
    </r>
    <r>
      <rPr>
        <b/>
        <sz val="12"/>
        <rFont val="Times New Roman"/>
        <family val="1"/>
        <charset val="204"/>
      </rPr>
      <t xml:space="preserve">сімейної медицини за адресою: Житомирська область, Житомирський район, с.Вереси, </t>
    </r>
    <r>
      <rPr>
        <sz val="12"/>
        <rFont val="Times New Roman"/>
        <family val="1"/>
        <charset val="204"/>
      </rPr>
      <t xml:space="preserve">вул.Покровська,14 </t>
    </r>
  </si>
  <si>
    <t>Закупівля обладнання на ігрові майданчики Житомирського дошкільного навчального закладу №3</t>
  </si>
  <si>
    <t>Придбання обладнання для відкриття вірусологічної лабораторії на базі КП "Дитяча лікарня імені В.Й.Башека"</t>
  </si>
  <si>
    <t>2700000</t>
  </si>
  <si>
    <t>2710000</t>
  </si>
  <si>
    <t>2716030</t>
  </si>
  <si>
    <t>Органязація благоустрою населених пунктів</t>
  </si>
  <si>
    <t>Придбання мотокоси</t>
  </si>
  <si>
    <t>1113121</t>
  </si>
  <si>
    <t>3121</t>
  </si>
  <si>
    <t>1040</t>
  </si>
  <si>
    <t>Утримання та забезпечення діяльності центрів соціальних служб для сім’ї, дітей та молоді</t>
  </si>
  <si>
    <t>Придбання меблів, побутової техніки та інших предметів тривалого вжитку для облаштування новостворених дитячих будинків сімейного типу, облаштування соціального житла</t>
  </si>
  <si>
    <t>Придбання електричої плити та холодильної шафи ЦРД №69</t>
  </si>
  <si>
    <t>Закупівля комп"ютерного та мультимедійного обладнання для  забезпечення якісної,сучасної та доступної загальної середньої освіти "Нова українська школа"</t>
  </si>
  <si>
    <t>Придбання обладнання для харчоблоку ЗОШ №30</t>
  </si>
  <si>
    <t>Прибдання обладнання для облаштування групових приміщень в навчально-виховних комплексах</t>
  </si>
  <si>
    <t xml:space="preserve">Придбання систем для прибирання та дезинфекції відділень КП "Дитяча лікарня імені В.Й.Башека" </t>
  </si>
  <si>
    <t xml:space="preserve">Придбання модульної кабіни та шлагбаума для КП "Дитяча лікарня імені В.Й.Башека" </t>
  </si>
  <si>
    <t>Виготовлення проектно-кошторисної документації по об'єкту "Капітальний ремонт приміщень ІІІ-го поверху в осях 1-4 лікувального корпусу №1 стаціонару КП "Дитяча лікарня" ЖМР по вул.Шевченка, 2 в м.Житомирі"</t>
  </si>
  <si>
    <t>Виготовлення проектно-кошторисної документації по об'єкту "Капітальний ремонт приміщень ІІІ-го поверху в осях 4-8 лікувального корпусу №1 стаціонару КП "Дитяча лікарня" ЖМР по вул.Шевченка, 2 в м.Житомирі"</t>
  </si>
  <si>
    <t xml:space="preserve">Реконструкція території благоустрою з організацією скверу "Музей каменю Житомирщини" в м.Житомирі </t>
  </si>
  <si>
    <t>Капітальний ремонт перекриття будівлі старого корпусу міської гуманітарної гімназії № 23 ім. М.Й.Очерета за адресою: м.Житомир, вул.Б.Лятошинського, 14</t>
  </si>
  <si>
    <t>Реконструкція покрівлі будівлі дошкільного навчального  закладу № 73 за адресою: м.Житомир, вул.Бориса Тена, 82-а</t>
  </si>
  <si>
    <t>Реконструкція покрівлі будівлі дошкільного навчального закладу №56 за адресою: м.Житомир, вул.Гагаріна, 31</t>
  </si>
  <si>
    <t>Капітальний ремонт з організацією благоустрою території бульвару Польського в м.Житомирі</t>
  </si>
  <si>
    <t>Реконструкція частини приміщень поліклініки лікарів загальної практики комунальної установи "Центральна міська лікарня №2" під амбулаторію загальної практики - сімейної медицини за адресою: м.Житомир, майдан Визволення,1" (виготовлення ПКД)</t>
  </si>
  <si>
    <t>Капітальний ремонт частини приміщень 1 поверху житлового будинку за адресою: м.Житомир, вул. Київська, 9 ( в т.ч. виготовлення ПКД)</t>
  </si>
  <si>
    <t>Реконструкція території благоустрою бульвару Нового в місті Житомирі (кращий загальноміський громадський проєкт )</t>
  </si>
  <si>
    <t xml:space="preserve">Капітальний ремонт внутрішньобудинкової мережі холодного водопостачання, в т.ч. насосного обладнання для підвищення тиску води у житловому будинку за адресою: вул. Лермонтовська, 20 </t>
  </si>
  <si>
    <t>Внески до статутного капіталу суб'єктів господарювання</t>
  </si>
  <si>
    <t xml:space="preserve">Реконструкція зовнішніх каналізаційних мереж по вул. Перемоги, 48 в м.Житомирі, в т.ч.ПКД </t>
  </si>
  <si>
    <t>1617330</t>
  </si>
  <si>
    <t>Виготовлення проєктно-кошторисної документації робочого проєкту: "Встановлення пам'ятника Воїнам Житомирщини - захисникам Вітчизни у збройному конфлікті на сході України"</t>
  </si>
  <si>
    <t>Капітальний ремонт частини житлового будинку за адресою: м. Житомир, провул. Скельний,3 кв .2</t>
  </si>
  <si>
    <t>Проєктні та інженерно-вишукувальні роботи "Капітальний ремонт гідротехнічних споруд греблі на р. Тетерів в м. Житомир по вул. Жуйка,12"</t>
  </si>
  <si>
    <t xml:space="preserve"> -  проведення технічного обстеження несучих конструкцій будівлі мийного корпусу трамвайно-тролейбусного управління за адресою вул.Вітрука,11 в м.Житомирі</t>
  </si>
  <si>
    <t xml:space="preserve"> - придбання контактного проводу, спецчастин, матеріалів та ізоляторів для контактної мережі</t>
  </si>
  <si>
    <t xml:space="preserve"> - виготовлення проєктно-кошторисної документації на капітальний ремонт мийного корпусу з встановленням нового обладнання мийного комплексу</t>
  </si>
  <si>
    <t>Проведення науково-дослідної роботи: «Актуалізація «Проєкту функціонування зонування території парку – пам’ятки садово-паркового  мистецтва «Парк ім. Ю.Гагаріна» у м.Житомир», реконструкції, режиму утримання, використання та охорони виділених зон, інвентаризації біорізноманіття»</t>
  </si>
  <si>
    <t xml:space="preserve">Підготовка до опалювального сезону, в т ч. поповнення запасів матеріалів, закупівля обладнання, виконання робіт </t>
  </si>
  <si>
    <t>Капітальний ремонт мереж зовнішнього освітлення та встановлення  відеоспостереження на спуску до річки Кам'янка на бульварі Польському в м.Житомирі</t>
  </si>
  <si>
    <t>Будівництво  каналізаційного колектора по пров. 2-й Ковальський в м.Житомир ( в т.ч. виготовлення проєктно-кошторисної документації)</t>
  </si>
  <si>
    <t>Управління з розвитку села Вереси</t>
  </si>
  <si>
    <t xml:space="preserve">  - реконструкція теплових мереж котелень РК-10, вул. Вільський Шлях,15 вул.Вільський Шлях,18 в м.Житомирі. Реконструкція системи теплопостачання міста Житомира (Гоголівська,3- Київська,82 (РК-9))</t>
  </si>
  <si>
    <t>Капітальний ремонт тротуарів по  вул. Клосовського 18/9, 3, 10,14, 6  в м.Житомирі (в т.ч. коригування ПКД)</t>
  </si>
  <si>
    <t>Капітальний ремонт приміщень їдальні Житомирської загальноосвітньої школи І-ІІІ ступенів № 30 за адресою: пров.Шкільний,4</t>
  </si>
  <si>
    <t>Придбання холодильної шафи, сушильної машини, холодильника, електричної м'ясорубки для Житомирського ДНЗ № 6</t>
  </si>
  <si>
    <t>Реконструкція існуючих відкритих спортивних майданчиків на території ліцею №25 за адресою: вул. Мала Бердичівська, 18, м. Житомир, Житомирської області</t>
  </si>
  <si>
    <t>Придбання апарату штучної вентиляції легенів для комунального підприємства "Лікарня №1" Житомирської міської ради, 10002, м.Житомир, вулиця Велика Бердичівська, 70</t>
  </si>
  <si>
    <t>Придбання ноутбука для ДНЗ № 61                                     ( забезпечення потреб виборчого округу за пропозиціями депутатів міської ради)</t>
  </si>
  <si>
    <t>Придбання кухонного обладнання  для ДНЗ №57  ( забезпечення потреб виборчого округу за пропозиціями депутатів міської ради)</t>
  </si>
  <si>
    <t>1517323</t>
  </si>
  <si>
    <t>7323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</si>
  <si>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 xml:space="preserve"> установ та закладів соціальної сфери</t>
    </r>
  </si>
  <si>
    <t>Нове будівництво малого групового будинку за адресою: м. Житомир, вул. Велика Бердичівська, 70 ( в т.ч. виготовлення ПКД)</t>
  </si>
  <si>
    <t>Реконструкція існуючих відкритих спортивних майданчиків на території ліцею №25 за адресою вулиця Мала Бердичівська, 18 м.Житомир, Житомирської області</t>
  </si>
  <si>
    <t>Придбання електричних плит для харчоблоку ДНЗ №66</t>
  </si>
  <si>
    <t>0460</t>
  </si>
  <si>
    <t>Інші заходи у сфері зв'язку, телекомунікації та інформатики</t>
  </si>
  <si>
    <t>Придбання комп'ютерної, мережевої та оргтехніки, серверів, програмного забезпечення</t>
  </si>
  <si>
    <t>Придбання комп'ютерної техніки</t>
  </si>
  <si>
    <t>Придбання апарату штучної вентиляції легень за рахунок коштів резервного фонду</t>
  </si>
  <si>
    <t>Реконструкція приміщень для розміщення відділення невідкладної (екстреної) медичної допомоги КП "Лікарня №1" за адресою: м. Житомир, вул. В.Бердичівська, 70 на умовах співфінансування (субвенція обласному бюджету)</t>
  </si>
  <si>
    <t>Придбання цифрового мамографічного комплексу з томосинтезом</t>
  </si>
  <si>
    <t>Будівництво дитячого ігрового майданчика по провул. 3-й Селецький в м.Житомирі (виготовлення ПКД)</t>
  </si>
  <si>
    <t>Придбання та встановлення дитячих ігрових майданчиків за адресами: вул. Троянівська,18 та вул. Володимирівська,3; вул. Івана Мазепи,79; вул. І. Сльоти,2; вул. Білоруська (навпроти будинків №36 та №38); вул. Перемоги,54</t>
  </si>
  <si>
    <t>Інші види капітального ремонту  в житлових будинках (на умовах співфінансування)</t>
  </si>
  <si>
    <t>Будівництво світлофорного об'єкту на перехресті вул. Східної та вул.Домбровського  в м.Житомирі</t>
  </si>
  <si>
    <t>Будівництво світлофорного об'єкту на перехресті вулиць Селецька та Космонавтів  в м.Житомирі</t>
  </si>
  <si>
    <t>Реконструкція території благоустрою скверу (біля пам"ятника Жертвам Голодомору) за адресою: м.Житомир, майдан Путятинський (виготовлення ПКД)</t>
  </si>
  <si>
    <t>Капітальний ремонт тротуарів в м.Житомирі (в т.ч. виготовлення ПКД)</t>
  </si>
  <si>
    <t>1511180</t>
  </si>
  <si>
    <t>1180</t>
  </si>
  <si>
    <t>Виконання заходів в рамках реалізації програми "Спроможна школа для кращих результатів"</t>
  </si>
  <si>
    <r>
      <t>Реконструкція</t>
    </r>
    <r>
      <rPr>
        <b/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спортивного майданчика за адресою: м.Житомир, вул. Вітрука,35 </t>
    </r>
  </si>
  <si>
    <t>Реконструкція вхідної групи та їдальні загальноосвітньої школи I-III ступенів №10 за адресою: м.Житомир, Київське шосе,37 (виготовлення ПКД)</t>
  </si>
  <si>
    <t>Реконструкція баскетбольного майданчика по вул.Бальзаківська,2 в м.Житомирі</t>
  </si>
  <si>
    <t>Реконструкція спортивного майданчика по вул.Короленка,4 в м.Житомирі</t>
  </si>
  <si>
    <t>Капітальний ремонт огорожі загальноосвітньої школи I -III ступенів №32 м.Житомира за адресою вул. Чуднівська,48  (в т.ч. коригування ПКД)</t>
  </si>
  <si>
    <t>Реконструкція спортивного майданчика за адресою: м.Житомир, вул.Бориса Тена, 100-102</t>
  </si>
  <si>
    <t xml:space="preserve">Реконструкція спортивного майданчика за адресою: м.Житомир,  вул.Отаманів Соколовських,7 </t>
  </si>
  <si>
    <t>0813221</t>
  </si>
  <si>
    <t>3221</t>
  </si>
  <si>
    <t>1060</t>
  </si>
  <si>
    <t>Забезпечення житлом окремих категорій громадян</t>
  </si>
  <si>
    <r>
      <t>Грошова компенсація за належні для отримання жилі приміщення для сімей осіб, визначених абзацами 5 - 8</t>
    </r>
    <r>
      <rPr>
        <sz val="12"/>
        <color rgb="FF293A55"/>
        <rFont val="Arial"/>
        <family val="2"/>
        <charset val="204"/>
      </rPr>
      <t> </t>
    </r>
    <r>
      <rPr>
        <sz val="12"/>
        <color rgb="FF000000"/>
        <rFont val="Times New Roman"/>
        <family val="1"/>
        <charset val="204"/>
      </rPr>
      <t>пункту 1 статті 10 Закону України "Про статус ветеранів війни, гарантії їх соціального захисту"</t>
    </r>
    <r>
      <rPr>
        <sz val="12"/>
        <rFont val="Times New Roman"/>
        <family val="1"/>
        <charset val="204"/>
      </rPr>
      <t>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</t>
    </r>
    <r>
      <rPr>
        <sz val="12"/>
        <color rgb="FF293A55"/>
        <rFont val="Arial"/>
        <family val="2"/>
        <charset val="204"/>
      </rPr>
      <t> </t>
    </r>
    <r>
      <rPr>
        <sz val="12"/>
        <color rgb="FF000000"/>
        <rFont val="Times New Roman"/>
        <family val="1"/>
        <charset val="204"/>
      </rPr>
      <t>пунктами 11 - 14 частини другої статті 7 Закону України "Про статус ветеранів війни, гарантії їх соціального захисту"</t>
    </r>
    <r>
      <rPr>
        <sz val="12"/>
        <rFont val="Times New Roman"/>
        <family val="1"/>
        <charset val="204"/>
      </rPr>
      <t>, та які потребують поліпшення житлових умов</t>
    </r>
  </si>
  <si>
    <t>Капітальний ремонт засобів організації дорожнього руху за адресою: вул.Шевченка,   105-б із примиканням (в'їзду) до житлової зони/будинку вул.Шевченка, 105 в м.Житомир (ЖЕЛ №24)</t>
  </si>
  <si>
    <t>Капітальний ремонт засобів організації дорожнього руху з облаштуванням пішохідного переходу з острівцем безпеки за адресою: вул.Майдан Згоди, 5 в м.Житомир (ЗОШ №8)</t>
  </si>
  <si>
    <t>Капітальний ремонт засобів організації дорожнього руху з облаштуванням пішохідного переходу за адресою: вул.Домбровського, 21 в м.Житомир (ЗОШ №36)</t>
  </si>
  <si>
    <t>Придбання спеціальних автомобілів для перевезення громадян з обмеженими фізичними можливостями, Департамент соціальної політики Житомирської міської ради, 10014, м. Житомир, майдан С.П.Корольова, 4/2 - 2од.</t>
  </si>
  <si>
    <t>Придбання дитячого комплексу "Вагончик" для ДНЗ № 35 ( забезпечення потреб виборчого округу за пропозиціями депутатів міської ради)</t>
  </si>
  <si>
    <t>0719750</t>
  </si>
  <si>
    <t>9750</t>
  </si>
  <si>
    <t>Субвенція з місцевого бюджету на співфінансування інвестиційних проектів</t>
  </si>
  <si>
    <t>0717670</t>
  </si>
  <si>
    <t>Реконструкція території благоустрою з улаштуванням скейт-парку за адресою м. Житомир, бульвар Новий (в т.ч. виготовлення ПКД)</t>
  </si>
  <si>
    <t>Капітальний ремонт асфальтобетонного покриття прибудинкових територій житлових будинків та проїздів за адресою: вул. Івана Мазепи, 79 в м.Житомирі</t>
  </si>
  <si>
    <t>Капітальний ремонт асфальтобетонного покриття прибудинкових територій житлових будинків та проїздів за адресою: вул. Довженка, 64 в м.Житомирі</t>
  </si>
  <si>
    <t>Капітальний ремонт асфальтобетонного покриття прибудинкових територій житлових будинків та проїздів за адресою: вул. Юрка Тютюнника, 11 в м.Житомирі</t>
  </si>
  <si>
    <t>Капітальний ремонт асфальтобетонного покриття прибудинкових територій житлових будинків та проїздів з відновленням підпірної стінки за адресою: вул. Покровська, 94 в м.Житомирі</t>
  </si>
  <si>
    <t>Капітальний ремонт асфальтобетонного покриття прибудинкових територій житлових будинків та проїздів за адресою: вул. Отаманів Соколовських, 3, 7 в м.Житомирі</t>
  </si>
  <si>
    <t>Капітальний ремонт асфальтобетонного покриття прибудинкових територій житлових будинків та проїздів з відновленням підпірної стінки за адресою: вул. Довженка, 49 в м.Житомирі</t>
  </si>
  <si>
    <t>Капітальний ремонт асфальтобетонного покриття прибудинкових територій житлових будинків та проїздів за адресою: вул.Небесної Сотні, 108/56а в м.Житомирі</t>
  </si>
  <si>
    <t>Капітальний ремонт асфальтобетонного покриття прибудинкових територій житлових будинків та проїздів за адресою: вул. Велика Бердичівська, 67 в м.Житомирі</t>
  </si>
  <si>
    <t>Капітальний ремонт асфальтобетонного покриття прибудинкових територій житлових будинків та проїздів за адресою: вул. Довженка, 66 в м.Житомирі</t>
  </si>
  <si>
    <t>Придбання ноутбуків для ЗОШ №14                         ( забезпечення потреб виборчого округу за пропозиціями депутатів міської ради)</t>
  </si>
  <si>
    <t>Придбання  ігрового майданчику НВК №11  (забезпечення потреб виборчого округу за пропозиціями депутатів міської ради)</t>
  </si>
  <si>
    <t>Будівництво кладовища та автостоянки на міському кладовищі в м.Житомирі, 3 пусковий комплекс, 1 черга (сектор 61, 60, 59, 58) в т.ч. (коригування ПКД)</t>
  </si>
  <si>
    <t xml:space="preserve"> -співфінансування контракту № А-5.1.2 і 5.1.3 "Заміна труб (встановлення попередньо ізольованих труб)" від 14.02.2019 р. по проєкту централізованого теплопостачання у м.Житомирі за фінансування ЄБРР  </t>
  </si>
  <si>
    <t>Капітальний ремонт покрівлі Житомирського дошкільного  навчального закладу № 45 по вул. Трипільська, 14-а в м.Житомирі</t>
  </si>
  <si>
    <t>Капітальний ремонт території благоустрою загальноосвітньої школи I-III ступенів №14 за адресою: м.Житомир, вул.Кибальчича,7</t>
  </si>
  <si>
    <t>Будівництво світлофорного об'єкта по вул. Чуднівська, 113 в місті Житомирі ( у тому числі коригування ПКД)</t>
  </si>
  <si>
    <t xml:space="preserve"> Управлінню Служби безпеки України в Житомирській області на придбання автомобільної техніки, спеціальних технічних засобів</t>
  </si>
  <si>
    <t>Придбання пральної машини для ЗДО № 59</t>
  </si>
  <si>
    <t>Придбання тіньових павільйонів для                           ЗДО № 38</t>
  </si>
  <si>
    <t>Придбання комп"ютерної техніки для                  ЗДО №34 ( забезпечення потреб виборчого округу за пропозиціями депутатів міської ради)</t>
  </si>
  <si>
    <t>Придбання електричої плити ДНЗ №30</t>
  </si>
  <si>
    <t>Придбання водонагрівача для ДНЗ № 73</t>
  </si>
  <si>
    <t>Директор  департаменту бюджету та фінансів Житомирської міської ради</t>
  </si>
  <si>
    <t>Д.А.Прохорчук</t>
  </si>
  <si>
    <t>0817363</t>
  </si>
  <si>
    <t>Виконання інвестиційних проєктів в рамках здійснення заходів щодо соціально-економічного розвитку окремих територій</t>
  </si>
  <si>
    <t>1113133</t>
  </si>
  <si>
    <t>3133</t>
  </si>
  <si>
    <t>Інші заходи та заклади молодіжної політики</t>
  </si>
  <si>
    <t>1416030</t>
  </si>
  <si>
    <t>Придбання, посадка та огородження дубів на Смолянському військовому кладовищі</t>
  </si>
  <si>
    <t>2710160</t>
  </si>
  <si>
    <t>0160</t>
  </si>
  <si>
    <t>Керівництво і управління у  відповідній сфері у містах (місті Києві), селищах, селах, об"єднаних територіальних громадах</t>
  </si>
  <si>
    <t>Придбання ноутбуку</t>
  </si>
  <si>
    <t>2910000</t>
  </si>
  <si>
    <t>Управління з питань надзвичайних ситуацій та цивільного захисту населення Житомирської міської ради</t>
  </si>
  <si>
    <t>2900000</t>
  </si>
  <si>
    <t>2918230</t>
  </si>
  <si>
    <t>8230</t>
  </si>
  <si>
    <t>0380</t>
  </si>
  <si>
    <t>Інші заходи громадського порядку та безпеки</t>
  </si>
  <si>
    <t>Придбання матеріально-технічних засобів для КУ Пластовий молодіжний центр (забезпечення потреб виборчого округу за пропозиціями депутатів міської ради)</t>
  </si>
  <si>
    <t>Капітальний ремонт віконних  блоків у місцях загального користування житлового будинку за адресою: м.Житомир, вул. Чорновола, 6 ( на умовах співфінансування)</t>
  </si>
  <si>
    <t xml:space="preserve">Капітальний ремонт сходів у підвал житлового будинку по вул. Велика Бердичівська,3 у м.Житомирі </t>
  </si>
  <si>
    <t xml:space="preserve">Придбання та встановлення дитячих майданчиків, капремонт віконних блоків у місцях загального користування в житлових будинках за пропозиціями депутатів міської ради </t>
  </si>
  <si>
    <t xml:space="preserve"> - реконструкція районної котельні РК-10 за адресою: м.Житомир, пров. 1-й Винокурний, 36а, шляхом встановлення термодинамічної установки органічного циклу Ренкіна (паливо-тріска деревини)</t>
  </si>
  <si>
    <r>
      <t xml:space="preserve">Реконструкція території благоустрою загальноосвітньої </t>
    </r>
    <r>
      <rPr>
        <b/>
        <sz val="12"/>
        <rFont val="Times New Roman"/>
        <family val="1"/>
        <charset val="204"/>
      </rPr>
      <t>школи І-ІІІ ступенів №17</t>
    </r>
    <r>
      <rPr>
        <sz val="12"/>
        <rFont val="Times New Roman"/>
        <family val="1"/>
        <charset val="204"/>
      </rPr>
      <t xml:space="preserve"> за адресою: м.Житомир, вул.Київська, 49</t>
    </r>
  </si>
  <si>
    <t>Придбання ноутбука для ДНЗ № 3                          ( забезпечення потреб виборчого округу за пропозиціями депутатів міської ради)</t>
  </si>
  <si>
    <t>Придбання м"ясорубки  для початкової школи №11 (забезпечення потреб виборчого округу за пропозиціями депутатів міської ради)</t>
  </si>
  <si>
    <t xml:space="preserve"> - проведення інженерних вишукувань для капітального ремонту будівлі мийного корпусу КП ЖТТУ за адресою: вул. Вітрука,11в м.Житомирі</t>
  </si>
  <si>
    <t>Спорудження пам'ятника Воїнам Житомирщини - захисникам Вітчизни у збройному конфлікті на сході України, з благоустроєм території навколо нього, за адресою: сквер - вул.Перемоги,2</t>
  </si>
  <si>
    <t>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вул.Святослава Ріхтера, 6-а ( в т.ч. виготовлення ПКД)</t>
  </si>
  <si>
    <t>Капітальний ремонт будівлі старого навчального корпусу гуманітарної гімназії №23 ім. М.Й.Очерета за адресою: м.Житомир, вул.Б.Лятошинського, 14 ( в т.ч. виготовлення ПКД)</t>
  </si>
  <si>
    <t>Створення (будівництво) міської системи відеоспостереження Житомирської міської об"єднаної територіальної громади</t>
  </si>
  <si>
    <t>Придбання комп"ютера в комплекті для            ДНЗ №37 ( забезпечення потреб виборчого округу за пропозиціями депутатів міської ради)</t>
  </si>
  <si>
    <t>Придбання мембранного компенсаційного бака для опалення для СЦРД №41</t>
  </si>
  <si>
    <t xml:space="preserve">Придбання мультимедійних комплексів для закладів дошкільної освіти </t>
  </si>
  <si>
    <t>Виготовлення ПКД на "Капітальний ремонт частини приміщень Житомирської гуманітарної гімназії №1за адресоюм.Житмир,вул Вітрука 55"</t>
  </si>
  <si>
    <t>Виготовлення ПКД по об"єкту "Спорудження паркану на території ДЮСШ №2 за адресою м.Житмир,вул Хлібна,24"</t>
  </si>
  <si>
    <t>Надання позашкільної освіти закладами  позашкільної освіти, заходи із позашкільної роботи з дітьми</t>
  </si>
  <si>
    <t>0611090</t>
  </si>
  <si>
    <t>1090</t>
  </si>
  <si>
    <t>0960</t>
  </si>
  <si>
    <t>Придбання ноутбуків,БФП,Кондиціонера для ШХМ "Сонечко"</t>
  </si>
  <si>
    <t>Виготовлення ПКД на "Капітальний ремонт частини приміщень ДНЗ №10"</t>
  </si>
  <si>
    <t>Придбання 6 кисневих концентраторів для КП "Лікарня №2 ім.Павлусенка" ЖМР</t>
  </si>
  <si>
    <t>Закупівля медичного обладнання для КП "Лікарня №2 ім.Павлусенка" ЖМР  (забезпечення потреб виборчого округу за пропозиціями депутатів міської ради)</t>
  </si>
  <si>
    <t>Придбання ангіографічного обладнання для КП "Лікарня№2 ім.Павлусенка" ЖМР</t>
  </si>
  <si>
    <t>0717363</t>
  </si>
  <si>
    <t>Виготовлення та встановлення меморіальної дошки Башеку Володимиру Йосиповичу на фасаді будівлі по вулиці Шевченка, 2 у місті Житомирі</t>
  </si>
  <si>
    <t xml:space="preserve">Капремонт віконних блоків у місцях загального користування в житлових будинках за пропозиціями депутатів міської ради </t>
  </si>
  <si>
    <t>Капітальний ремонт спортивного майданчика біля ЗОШ І-ІІІ ступенів №20 (в т.ч. виготовлення проєктно-кошторисної документації)</t>
  </si>
  <si>
    <t>Придбання телемедичного обладнання для Вересівської амбулаторії загальної практики - сімейної медицинипо вул.Покровській,14 с.Вереси Житомирського району на умовах співфінансування (субвенція обласному бюджету)</t>
  </si>
  <si>
    <t>Забезпечення подачею кисню ліжкового фонду закладів охорони здоров'я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</si>
</sst>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_-* #,##0.000_р_._-;\-* #,##0.000_р_._-;_-* &quot;-&quot;?_р_._-;_-@_-"/>
    <numFmt numFmtId="166" formatCode="#,##0.0"/>
    <numFmt numFmtId="167" formatCode="0.0%"/>
    <numFmt numFmtId="168" formatCode="0.0"/>
    <numFmt numFmtId="169" formatCode="_-* #,##0.00_р_._-;\-* #,##0.00_р_._-;_-* &quot;-&quot;?_р_._-;_-@_-"/>
  </numFmts>
  <fonts count="56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Arial"/>
      <family val="2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Arial"/>
      <family val="2"/>
      <charset val="204"/>
    </font>
    <font>
      <vertAlign val="superscript"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name val="Calibri"/>
      <family val="2"/>
      <charset val="204"/>
    </font>
    <font>
      <sz val="16"/>
      <color theme="1"/>
      <name val="Times New Roman"/>
      <family val="1"/>
      <charset val="204"/>
    </font>
    <font>
      <sz val="10"/>
      <name val="Helv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2"/>
      <color rgb="FF293A55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317">
    <xf numFmtId="0" fontId="0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31" fillId="0" borderId="0"/>
    <xf numFmtId="164" fontId="16" fillId="0" borderId="0" applyFont="0" applyFill="0" applyBorder="0" applyAlignment="0" applyProtection="0"/>
    <xf numFmtId="0" fontId="16" fillId="0" borderId="0"/>
    <xf numFmtId="0" fontId="4" fillId="0" borderId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7" borderId="10" applyNumberFormat="0" applyAlignment="0" applyProtection="0"/>
    <xf numFmtId="0" fontId="36" fillId="4" borderId="0" applyNumberFormat="0" applyBorder="0" applyAlignment="0" applyProtection="0"/>
    <xf numFmtId="0" fontId="37" fillId="0" borderId="11" applyNumberFormat="0" applyFill="0" applyAlignment="0" applyProtection="0"/>
    <xf numFmtId="0" fontId="38" fillId="20" borderId="12" applyNumberFormat="0" applyAlignment="0" applyProtection="0"/>
    <xf numFmtId="0" fontId="39" fillId="0" borderId="0" applyNumberFormat="0" applyFill="0" applyBorder="0" applyAlignment="0" applyProtection="0"/>
    <xf numFmtId="0" fontId="40" fillId="21" borderId="10" applyNumberFormat="0" applyAlignment="0" applyProtection="0"/>
    <xf numFmtId="0" fontId="33" fillId="0" borderId="0"/>
    <xf numFmtId="0" fontId="32" fillId="0" borderId="13" applyNumberFormat="0" applyFill="0" applyAlignment="0" applyProtection="0"/>
    <xf numFmtId="0" fontId="41" fillId="3" borderId="0" applyNumberFormat="0" applyBorder="0" applyAlignment="0" applyProtection="0"/>
    <xf numFmtId="0" fontId="16" fillId="22" borderId="14" applyNumberFormat="0" applyFont="0" applyAlignment="0" applyProtection="0"/>
    <xf numFmtId="0" fontId="42" fillId="21" borderId="15" applyNumberFormat="0" applyAlignment="0" applyProtection="0"/>
    <xf numFmtId="0" fontId="43" fillId="23" borderId="0" applyNumberFormat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0" fontId="4" fillId="0" borderId="0"/>
    <xf numFmtId="0" fontId="16" fillId="0" borderId="0"/>
    <xf numFmtId="164" fontId="16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9" borderId="0" applyNumberFormat="0" applyBorder="0" applyAlignment="0" applyProtection="0"/>
    <xf numFmtId="0" fontId="3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3" fillId="11" borderId="0" applyNumberFormat="0" applyBorder="0" applyAlignment="0" applyProtection="0"/>
    <xf numFmtId="0" fontId="33" fillId="10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2" borderId="0" applyNumberFormat="0" applyBorder="0" applyAlignment="0" applyProtection="0"/>
    <xf numFmtId="0" fontId="16" fillId="0" borderId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5" borderId="0" applyNumberFormat="0" applyBorder="0" applyAlignment="0" applyProtection="0"/>
    <xf numFmtId="0" fontId="16" fillId="0" borderId="0"/>
    <xf numFmtId="0" fontId="33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164" fontId="3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33" fillId="0" borderId="0"/>
    <xf numFmtId="0" fontId="33" fillId="2" borderId="0" applyNumberFormat="0" applyBorder="0" applyAlignment="0" applyProtection="0"/>
    <xf numFmtId="0" fontId="33" fillId="9" borderId="0" applyNumberFormat="0" applyBorder="0" applyAlignment="0" applyProtection="0"/>
    <xf numFmtId="0" fontId="33" fillId="3" borderId="0" applyNumberFormat="0" applyBorder="0" applyAlignment="0" applyProtection="0"/>
    <xf numFmtId="0" fontId="33" fillId="8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10" borderId="0" applyNumberFormat="0" applyBorder="0" applyAlignment="0" applyProtection="0"/>
    <xf numFmtId="0" fontId="33" fillId="6" borderId="0" applyNumberFormat="0" applyBorder="0" applyAlignment="0" applyProtection="0"/>
    <xf numFmtId="0" fontId="4" fillId="0" borderId="0"/>
    <xf numFmtId="0" fontId="33" fillId="7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8" borderId="0" applyNumberFormat="0" applyBorder="0" applyAlignment="0" applyProtection="0"/>
    <xf numFmtId="0" fontId="33" fillId="10" borderId="0" applyNumberFormat="0" applyBorder="0" applyAlignment="0" applyProtection="0"/>
    <xf numFmtId="0" fontId="4" fillId="0" borderId="0"/>
    <xf numFmtId="0" fontId="33" fillId="5" borderId="0" applyNumberFormat="0" applyBorder="0" applyAlignment="0" applyProtection="0"/>
    <xf numFmtId="0" fontId="33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0" borderId="0"/>
    <xf numFmtId="0" fontId="33" fillId="0" borderId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4" fillId="0" borderId="0"/>
    <xf numFmtId="0" fontId="33" fillId="8" borderId="0" applyNumberFormat="0" applyBorder="0" applyAlignment="0" applyProtection="0"/>
    <xf numFmtId="0" fontId="33" fillId="5" borderId="0" applyNumberFormat="0" applyBorder="0" applyAlignment="0" applyProtection="0"/>
    <xf numFmtId="0" fontId="4" fillId="0" borderId="0"/>
    <xf numFmtId="0" fontId="33" fillId="10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8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4" fillId="0" borderId="0"/>
    <xf numFmtId="0" fontId="33" fillId="6" borderId="0" applyNumberFormat="0" applyBorder="0" applyAlignment="0" applyProtection="0"/>
    <xf numFmtId="0" fontId="33" fillId="10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9" borderId="0" applyNumberFormat="0" applyBorder="0" applyAlignment="0" applyProtection="0"/>
    <xf numFmtId="0" fontId="33" fillId="2" borderId="0" applyNumberFormat="0" applyBorder="0" applyAlignment="0" applyProtection="0"/>
    <xf numFmtId="0" fontId="33" fillId="0" borderId="0"/>
    <xf numFmtId="0" fontId="33" fillId="8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6" borderId="0" applyNumberFormat="0" applyBorder="0" applyAlignment="0" applyProtection="0"/>
    <xf numFmtId="0" fontId="33" fillId="10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9" borderId="0" applyNumberFormat="0" applyBorder="0" applyAlignment="0" applyProtection="0"/>
    <xf numFmtId="0" fontId="33" fillId="2" borderId="0" applyNumberFormat="0" applyBorder="0" applyAlignment="0" applyProtection="0"/>
    <xf numFmtId="0" fontId="33" fillId="0" borderId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6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2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6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2" borderId="0" applyNumberFormat="0" applyBorder="0" applyAlignment="0" applyProtection="0"/>
    <xf numFmtId="164" fontId="33" fillId="0" borderId="0" applyFont="0" applyFill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4" fillId="0" borderId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0" borderId="0"/>
    <xf numFmtId="0" fontId="33" fillId="0" borderId="0"/>
    <xf numFmtId="0" fontId="33" fillId="11" borderId="0" applyNumberFormat="0" applyBorder="0" applyAlignment="0" applyProtection="0"/>
    <xf numFmtId="0" fontId="4" fillId="0" borderId="0"/>
    <xf numFmtId="0" fontId="33" fillId="8" borderId="0" applyNumberFormat="0" applyBorder="0" applyAlignment="0" applyProtection="0"/>
    <xf numFmtId="0" fontId="33" fillId="5" borderId="0" applyNumberFormat="0" applyBorder="0" applyAlignment="0" applyProtection="0"/>
    <xf numFmtId="0" fontId="33" fillId="10" borderId="0" applyNumberFormat="0" applyBorder="0" applyAlignment="0" applyProtection="0"/>
    <xf numFmtId="0" fontId="33" fillId="9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6" borderId="0" applyNumberFormat="0" applyBorder="0" applyAlignment="0" applyProtection="0"/>
    <xf numFmtId="164" fontId="33" fillId="0" borderId="0" applyFont="0" applyFill="0" applyBorder="0" applyAlignment="0" applyProtection="0"/>
    <xf numFmtId="0" fontId="33" fillId="5" borderId="0" applyNumberFormat="0" applyBorder="0" applyAlignment="0" applyProtection="0"/>
    <xf numFmtId="0" fontId="33" fillId="4" borderId="0" applyNumberFormat="0" applyBorder="0" applyAlignment="0" applyProtection="0"/>
    <xf numFmtId="0" fontId="33" fillId="3" borderId="0" applyNumberFormat="0" applyBorder="0" applyAlignment="0" applyProtection="0"/>
    <xf numFmtId="0" fontId="33" fillId="2" borderId="0" applyNumberFormat="0" applyBorder="0" applyAlignment="0" applyProtection="0"/>
    <xf numFmtId="164" fontId="33" fillId="0" borderId="0" applyFont="0" applyFill="0" applyBorder="0" applyAlignment="0" applyProtection="0"/>
    <xf numFmtId="0" fontId="33" fillId="0" borderId="0"/>
    <xf numFmtId="0" fontId="16" fillId="0" borderId="0"/>
    <xf numFmtId="0" fontId="16" fillId="0" borderId="0"/>
    <xf numFmtId="0" fontId="16" fillId="0" borderId="0"/>
    <xf numFmtId="164" fontId="3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33" fillId="0" borderId="0"/>
    <xf numFmtId="0" fontId="16" fillId="0" borderId="0"/>
    <xf numFmtId="0" fontId="16" fillId="0" borderId="0"/>
    <xf numFmtId="0" fontId="46" fillId="0" borderId="0"/>
    <xf numFmtId="0" fontId="16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3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164" fontId="33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33" fillId="0" borderId="0"/>
    <xf numFmtId="164" fontId="33" fillId="0" borderId="0" applyFont="0" applyFill="0" applyBorder="0" applyAlignment="0" applyProtection="0"/>
    <xf numFmtId="0" fontId="33" fillId="0" borderId="0"/>
    <xf numFmtId="164" fontId="16" fillId="0" borderId="0" applyFont="0" applyFill="0" applyBorder="0" applyAlignment="0" applyProtection="0"/>
    <xf numFmtId="0" fontId="16" fillId="0" borderId="0"/>
    <xf numFmtId="0" fontId="33" fillId="0" borderId="0"/>
    <xf numFmtId="0" fontId="33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3" fillId="3" borderId="0" applyNumberFormat="0" applyBorder="0" applyAlignment="0" applyProtection="0"/>
    <xf numFmtId="0" fontId="43" fillId="23" borderId="0" applyNumberFormat="0" applyBorder="0" applyAlignment="0" applyProtection="0"/>
    <xf numFmtId="0" fontId="47" fillId="0" borderId="16" applyNumberFormat="0" applyFill="0" applyAlignment="0" applyProtection="0"/>
    <xf numFmtId="0" fontId="16" fillId="0" borderId="0"/>
    <xf numFmtId="0" fontId="33" fillId="10" borderId="0" applyNumberFormat="0" applyBorder="0" applyAlignment="0" applyProtection="0"/>
    <xf numFmtId="0" fontId="34" fillId="19" borderId="0" applyNumberFormat="0" applyBorder="0" applyAlignment="0" applyProtection="0"/>
    <xf numFmtId="0" fontId="33" fillId="2" borderId="0" applyNumberFormat="0" applyBorder="0" applyAlignment="0" applyProtection="0"/>
    <xf numFmtId="0" fontId="33" fillId="0" borderId="0"/>
    <xf numFmtId="0" fontId="39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44" fillId="0" borderId="0" applyNumberFormat="0" applyFill="0" applyBorder="0" applyAlignment="0" applyProtection="0"/>
    <xf numFmtId="0" fontId="33" fillId="0" borderId="0"/>
    <xf numFmtId="0" fontId="33" fillId="4" borderId="0" applyNumberFormat="0" applyBorder="0" applyAlignment="0" applyProtection="0"/>
    <xf numFmtId="0" fontId="16" fillId="0" borderId="0"/>
    <xf numFmtId="0" fontId="33" fillId="11" borderId="0" applyNumberFormat="0" applyBorder="0" applyAlignment="0" applyProtection="0"/>
    <xf numFmtId="0" fontId="48" fillId="0" borderId="17" applyNumberFormat="0" applyFill="0" applyAlignment="0" applyProtection="0"/>
    <xf numFmtId="0" fontId="16" fillId="0" borderId="0"/>
    <xf numFmtId="0" fontId="34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0" borderId="0"/>
    <xf numFmtId="0" fontId="42" fillId="21" borderId="15" applyNumberFormat="0" applyAlignment="0" applyProtection="0"/>
    <xf numFmtId="0" fontId="34" fillId="16" borderId="0" applyNumberFormat="0" applyBorder="0" applyAlignment="0" applyProtection="0"/>
    <xf numFmtId="0" fontId="34" fillId="15" borderId="0" applyNumberFormat="0" applyBorder="0" applyAlignment="0" applyProtection="0"/>
    <xf numFmtId="0" fontId="16" fillId="0" borderId="0"/>
    <xf numFmtId="0" fontId="16" fillId="0" borderId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41" fillId="3" borderId="0" applyNumberFormat="0" applyBorder="0" applyAlignment="0" applyProtection="0"/>
    <xf numFmtId="0" fontId="16" fillId="22" borderId="14" applyNumberFormat="0" applyFont="0" applyAlignment="0" applyProtection="0"/>
    <xf numFmtId="0" fontId="37" fillId="0" borderId="11" applyNumberFormat="0" applyFill="0" applyAlignment="0" applyProtection="0"/>
    <xf numFmtId="0" fontId="49" fillId="0" borderId="18" applyNumberFormat="0" applyFill="0" applyAlignment="0" applyProtection="0"/>
    <xf numFmtId="0" fontId="33" fillId="7" borderId="0" applyNumberFormat="0" applyBorder="0" applyAlignment="0" applyProtection="0"/>
    <xf numFmtId="0" fontId="49" fillId="0" borderId="0" applyNumberFormat="0" applyFill="0" applyBorder="0" applyAlignment="0" applyProtection="0"/>
    <xf numFmtId="0" fontId="33" fillId="0" borderId="0"/>
    <xf numFmtId="0" fontId="16" fillId="0" borderId="0"/>
    <xf numFmtId="0" fontId="33" fillId="5" borderId="0" applyNumberFormat="0" applyBorder="0" applyAlignment="0" applyProtection="0"/>
    <xf numFmtId="0" fontId="34" fillId="13" borderId="0" applyNumberFormat="0" applyBorder="0" applyAlignment="0" applyProtection="0"/>
    <xf numFmtId="0" fontId="16" fillId="0" borderId="0"/>
    <xf numFmtId="0" fontId="34" fillId="10" borderId="0" applyNumberFormat="0" applyBorder="0" applyAlignment="0" applyProtection="0"/>
    <xf numFmtId="0" fontId="33" fillId="8" borderId="0" applyNumberFormat="0" applyBorder="0" applyAlignment="0" applyProtection="0"/>
    <xf numFmtId="0" fontId="34" fillId="18" borderId="0" applyNumberFormat="0" applyBorder="0" applyAlignment="0" applyProtection="0"/>
    <xf numFmtId="0" fontId="33" fillId="0" borderId="0"/>
    <xf numFmtId="0" fontId="33" fillId="8" borderId="0" applyNumberFormat="0" applyBorder="0" applyAlignment="0" applyProtection="0"/>
    <xf numFmtId="0" fontId="40" fillId="21" borderId="10" applyNumberFormat="0" applyAlignment="0" applyProtection="0"/>
    <xf numFmtId="0" fontId="34" fillId="12" borderId="0" applyNumberFormat="0" applyBorder="0" applyAlignment="0" applyProtection="0"/>
    <xf numFmtId="0" fontId="33" fillId="0" borderId="0"/>
    <xf numFmtId="0" fontId="16" fillId="0" borderId="0"/>
    <xf numFmtId="0" fontId="33" fillId="0" borderId="0"/>
    <xf numFmtId="0" fontId="16" fillId="0" borderId="0"/>
    <xf numFmtId="0" fontId="35" fillId="7" borderId="10" applyNumberFormat="0" applyAlignment="0" applyProtection="0"/>
    <xf numFmtId="0" fontId="36" fillId="4" borderId="0" applyNumberFormat="0" applyBorder="0" applyAlignment="0" applyProtection="0"/>
    <xf numFmtId="0" fontId="38" fillId="20" borderId="12" applyNumberFormat="0" applyAlignment="0" applyProtection="0"/>
    <xf numFmtId="0" fontId="33" fillId="0" borderId="0"/>
    <xf numFmtId="0" fontId="34" fillId="14" borderId="0" applyNumberFormat="0" applyBorder="0" applyAlignment="0" applyProtection="0"/>
    <xf numFmtId="0" fontId="45" fillId="0" borderId="0" applyNumberFormat="0" applyFill="0" applyBorder="0" applyAlignment="0" applyProtection="0"/>
    <xf numFmtId="0" fontId="34" fillId="17" borderId="0" applyNumberFormat="0" applyBorder="0" applyAlignment="0" applyProtection="0"/>
    <xf numFmtId="0" fontId="33" fillId="0" borderId="0"/>
    <xf numFmtId="0" fontId="34" fillId="9" borderId="0" applyNumberFormat="0" applyBorder="0" applyAlignment="0" applyProtection="0"/>
    <xf numFmtId="0" fontId="34" fillId="13" borderId="0" applyNumberFormat="0" applyBorder="0" applyAlignment="0" applyProtection="0"/>
    <xf numFmtId="0" fontId="16" fillId="0" borderId="0"/>
    <xf numFmtId="0" fontId="33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109">
    <xf numFmtId="0" fontId="0" fillId="0" borderId="0" xfId="0"/>
    <xf numFmtId="0" fontId="6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3" fillId="0" borderId="0" xfId="0" applyFont="1" applyFill="1"/>
    <xf numFmtId="0" fontId="15" fillId="0" borderId="0" xfId="0" applyFont="1" applyFill="1"/>
    <xf numFmtId="166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66" fontId="3" fillId="0" borderId="0" xfId="0" applyNumberFormat="1" applyFont="1" applyFill="1" applyAlignment="1">
      <alignment horizontal="center" vertical="center" wrapText="1"/>
    </xf>
    <xf numFmtId="4" fontId="3" fillId="24" borderId="1" xfId="0" applyNumberFormat="1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left" vertical="center" wrapText="1"/>
    </xf>
    <xf numFmtId="4" fontId="5" fillId="24" borderId="1" xfId="0" applyNumberFormat="1" applyFont="1" applyFill="1" applyBorder="1" applyAlignment="1">
      <alignment horizontal="center" vertical="center" wrapText="1"/>
    </xf>
    <xf numFmtId="49" fontId="2" fillId="24" borderId="1" xfId="0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left" vertical="center" wrapText="1"/>
    </xf>
    <xf numFmtId="0" fontId="2" fillId="24" borderId="1" xfId="0" applyFont="1" applyFill="1" applyBorder="1" applyAlignment="1">
      <alignment vertical="center" wrapText="1"/>
    </xf>
    <xf numFmtId="0" fontId="1" fillId="24" borderId="1" xfId="0" quotePrefix="1" applyFont="1" applyFill="1" applyBorder="1" applyAlignment="1">
      <alignment horizontal="center" vertical="center" wrapText="1"/>
    </xf>
    <xf numFmtId="0" fontId="2" fillId="24" borderId="1" xfId="0" applyFont="1" applyFill="1" applyBorder="1" applyAlignment="1">
      <alignment horizontal="center" vertical="center" wrapText="1"/>
    </xf>
    <xf numFmtId="0" fontId="1" fillId="24" borderId="1" xfId="0" applyFont="1" applyFill="1" applyBorder="1" applyAlignment="1">
      <alignment horizontal="center" vertical="center" wrapText="1"/>
    </xf>
    <xf numFmtId="49" fontId="11" fillId="24" borderId="1" xfId="0" applyNumberFormat="1" applyFont="1" applyFill="1" applyBorder="1" applyAlignment="1">
      <alignment horizontal="center" vertical="center" wrapText="1"/>
    </xf>
    <xf numFmtId="0" fontId="11" fillId="24" borderId="1" xfId="0" applyFont="1" applyFill="1" applyBorder="1" applyAlignment="1">
      <alignment horizontal="center" vertical="center" wrapText="1"/>
    </xf>
    <xf numFmtId="4" fontId="12" fillId="24" borderId="1" xfId="0" applyNumberFormat="1" applyFont="1" applyFill="1" applyBorder="1" applyAlignment="1">
      <alignment horizontal="center" vertical="center" wrapText="1"/>
    </xf>
    <xf numFmtId="0" fontId="2" fillId="24" borderId="1" xfId="0" quotePrefix="1" applyNumberFormat="1" applyFont="1" applyFill="1" applyBorder="1" applyAlignment="1">
      <alignment horizontal="center" vertical="center" wrapText="1"/>
    </xf>
    <xf numFmtId="0" fontId="2" fillId="24" borderId="1" xfId="0" applyNumberFormat="1" applyFont="1" applyFill="1" applyBorder="1" applyAlignment="1">
      <alignment horizontal="center" vertical="center" wrapText="1"/>
    </xf>
    <xf numFmtId="49" fontId="2" fillId="24" borderId="1" xfId="0" applyNumberFormat="1" applyFont="1" applyFill="1" applyBorder="1" applyAlignment="1">
      <alignment horizontal="center" vertical="center" wrapText="1"/>
    </xf>
    <xf numFmtId="0" fontId="2" fillId="24" borderId="1" xfId="0" quotePrefix="1" applyFont="1" applyFill="1" applyBorder="1" applyAlignment="1">
      <alignment horizontal="center" vertical="center" wrapText="1"/>
    </xf>
    <xf numFmtId="0" fontId="2" fillId="24" borderId="1" xfId="4" applyFont="1" applyFill="1" applyBorder="1" applyAlignment="1">
      <alignment horizontal="left" vertical="center" wrapText="1"/>
    </xf>
    <xf numFmtId="0" fontId="11" fillId="24" borderId="1" xfId="0" quotePrefix="1" applyFont="1" applyFill="1" applyBorder="1" applyAlignment="1">
      <alignment horizontal="center" vertical="center" wrapText="1"/>
    </xf>
    <xf numFmtId="49" fontId="2" fillId="24" borderId="1" xfId="0" quotePrefix="1" applyNumberFormat="1" applyFont="1" applyFill="1" applyBorder="1" applyAlignment="1">
      <alignment horizontal="center" vertical="center"/>
    </xf>
    <xf numFmtId="49" fontId="1" fillId="24" borderId="1" xfId="0" applyNumberFormat="1" applyFont="1" applyFill="1" applyBorder="1" applyAlignment="1">
      <alignment horizontal="center" vertical="center"/>
    </xf>
    <xf numFmtId="0" fontId="0" fillId="24" borderId="2" xfId="0" applyFill="1" applyBorder="1"/>
    <xf numFmtId="49" fontId="11" fillId="24" borderId="1" xfId="0" applyNumberFormat="1" applyFont="1" applyFill="1" applyBorder="1" applyAlignment="1">
      <alignment horizontal="center" vertical="center"/>
    </xf>
    <xf numFmtId="0" fontId="0" fillId="24" borderId="9" xfId="0" applyFill="1" applyBorder="1"/>
    <xf numFmtId="166" fontId="3" fillId="24" borderId="1" xfId="0" applyNumberFormat="1" applyFont="1" applyFill="1" applyBorder="1" applyAlignment="1">
      <alignment horizontal="center" vertical="center" wrapText="1"/>
    </xf>
    <xf numFmtId="0" fontId="2" fillId="24" borderId="1" xfId="312" applyFont="1" applyFill="1" applyBorder="1" applyAlignment="1">
      <alignment vertical="center" wrapText="1"/>
    </xf>
    <xf numFmtId="0" fontId="2" fillId="24" borderId="2" xfId="312" applyFont="1" applyFill="1" applyBorder="1" applyAlignment="1">
      <alignment vertical="center" wrapText="1"/>
    </xf>
    <xf numFmtId="0" fontId="2" fillId="24" borderId="2" xfId="0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left" vertical="center" wrapText="1"/>
    </xf>
    <xf numFmtId="0" fontId="2" fillId="24" borderId="1" xfId="0" applyNumberFormat="1" applyFont="1" applyFill="1" applyBorder="1" applyAlignment="1">
      <alignment horizontal="left" vertical="center" wrapText="1"/>
    </xf>
    <xf numFmtId="49" fontId="2" fillId="24" borderId="1" xfId="288" applyNumberFormat="1" applyFont="1" applyFill="1" applyBorder="1" applyAlignment="1">
      <alignment horizontal="center" vertical="center"/>
    </xf>
    <xf numFmtId="49" fontId="2" fillId="24" borderId="1" xfId="0" applyNumberFormat="1" applyFont="1" applyFill="1" applyBorder="1" applyAlignment="1">
      <alignment vertical="center" wrapText="1"/>
    </xf>
    <xf numFmtId="165" fontId="2" fillId="24" borderId="1" xfId="0" applyNumberFormat="1" applyFont="1" applyFill="1" applyBorder="1" applyAlignment="1">
      <alignment vertical="center" wrapText="1"/>
    </xf>
    <xf numFmtId="165" fontId="11" fillId="24" borderId="1" xfId="0" applyNumberFormat="1" applyFont="1" applyFill="1" applyBorder="1" applyAlignment="1">
      <alignment vertical="center" wrapText="1"/>
    </xf>
    <xf numFmtId="165" fontId="3" fillId="24" borderId="1" xfId="0" applyNumberFormat="1" applyFont="1" applyFill="1" applyBorder="1" applyAlignment="1">
      <alignment vertical="center" wrapText="1"/>
    </xf>
    <xf numFmtId="169" fontId="3" fillId="24" borderId="1" xfId="0" applyNumberFormat="1" applyFont="1" applyFill="1" applyBorder="1" applyAlignment="1">
      <alignment vertical="center" wrapText="1"/>
    </xf>
    <xf numFmtId="168" fontId="30" fillId="24" borderId="1" xfId="0" applyNumberFormat="1" applyFont="1" applyFill="1" applyBorder="1" applyAlignment="1">
      <alignment horizontal="center" vertical="center" wrapText="1"/>
    </xf>
    <xf numFmtId="0" fontId="3" fillId="24" borderId="1" xfId="0" applyNumberFormat="1" applyFont="1" applyFill="1" applyBorder="1" applyAlignment="1">
      <alignment horizontal="center" vertical="center" wrapText="1"/>
    </xf>
    <xf numFmtId="167" fontId="30" fillId="24" borderId="1" xfId="0" applyNumberFormat="1" applyFont="1" applyFill="1" applyBorder="1" applyAlignment="1">
      <alignment horizontal="center" vertical="center" wrapText="1"/>
    </xf>
    <xf numFmtId="0" fontId="2" fillId="24" borderId="1" xfId="0" applyNumberFormat="1" applyFont="1" applyFill="1" applyBorder="1" applyAlignment="1">
      <alignment vertical="center" wrapText="1"/>
    </xf>
    <xf numFmtId="2" fontId="2" fillId="24" borderId="1" xfId="0" applyNumberFormat="1" applyFont="1" applyFill="1" applyBorder="1" applyAlignment="1">
      <alignment vertical="center" wrapText="1"/>
    </xf>
    <xf numFmtId="0" fontId="6" fillId="24" borderId="1" xfId="0" applyFont="1" applyFill="1" applyBorder="1"/>
    <xf numFmtId="49" fontId="2" fillId="24" borderId="1" xfId="2" applyNumberFormat="1" applyFont="1" applyFill="1" applyBorder="1" applyAlignment="1">
      <alignment horizontal="center" vertical="center"/>
    </xf>
    <xf numFmtId="49" fontId="2" fillId="24" borderId="8" xfId="2" applyNumberFormat="1" applyFont="1" applyFill="1" applyBorder="1" applyAlignment="1">
      <alignment horizontal="center" vertical="center"/>
    </xf>
    <xf numFmtId="0" fontId="2" fillId="24" borderId="7" xfId="2" applyFont="1" applyFill="1" applyBorder="1" applyAlignment="1">
      <alignment horizontal="left" vertical="center" wrapText="1"/>
    </xf>
    <xf numFmtId="0" fontId="0" fillId="24" borderId="8" xfId="0" applyFill="1" applyBorder="1"/>
    <xf numFmtId="0" fontId="1" fillId="24" borderId="7" xfId="0" applyFont="1" applyFill="1" applyBorder="1" applyAlignment="1">
      <alignment horizontal="center" vertical="center" wrapText="1"/>
    </xf>
    <xf numFmtId="0" fontId="0" fillId="24" borderId="7" xfId="0" applyNumberFormat="1" applyFill="1" applyBorder="1" applyAlignment="1">
      <alignment horizontal="left"/>
    </xf>
    <xf numFmtId="4" fontId="26" fillId="24" borderId="1" xfId="0" applyNumberFormat="1" applyFont="1" applyFill="1" applyBorder="1" applyAlignment="1">
      <alignment horizontal="center" vertical="center" wrapText="1"/>
    </xf>
    <xf numFmtId="4" fontId="25" fillId="24" borderId="1" xfId="0" applyNumberFormat="1" applyFont="1" applyFill="1" applyBorder="1" applyAlignment="1">
      <alignment horizontal="center" vertical="center" wrapText="1"/>
    </xf>
    <xf numFmtId="49" fontId="24" fillId="24" borderId="1" xfId="0" applyNumberFormat="1" applyFont="1" applyFill="1" applyBorder="1" applyAlignment="1">
      <alignment horizontal="center" vertical="center"/>
    </xf>
    <xf numFmtId="0" fontId="24" fillId="24" borderId="1" xfId="2" applyFont="1" applyFill="1" applyBorder="1" applyAlignment="1">
      <alignment horizontal="left" vertical="center" wrapText="1"/>
    </xf>
    <xf numFmtId="0" fontId="2" fillId="24" borderId="1" xfId="303" applyFont="1" applyFill="1" applyBorder="1" applyAlignment="1">
      <alignment horizontal="left" vertical="center" wrapText="1"/>
    </xf>
    <xf numFmtId="49" fontId="5" fillId="24" borderId="1" xfId="0" applyNumberFormat="1" applyFont="1" applyFill="1" applyBorder="1" applyAlignment="1">
      <alignment horizontal="center" vertical="center"/>
    </xf>
    <xf numFmtId="0" fontId="5" fillId="24" borderId="1" xfId="0" applyFont="1" applyFill="1" applyBorder="1" applyAlignment="1">
      <alignment vertical="center" wrapText="1"/>
    </xf>
    <xf numFmtId="0" fontId="3" fillId="24" borderId="1" xfId="0" applyFont="1" applyFill="1" applyBorder="1"/>
    <xf numFmtId="0" fontId="13" fillId="24" borderId="0" xfId="0" applyFont="1" applyFill="1"/>
    <xf numFmtId="0" fontId="0" fillId="24" borderId="1" xfId="0" applyFill="1" applyBorder="1"/>
    <xf numFmtId="0" fontId="0" fillId="24" borderId="1" xfId="0" applyNumberFormat="1" applyFill="1" applyBorder="1" applyAlignment="1">
      <alignment horizontal="left"/>
    </xf>
    <xf numFmtId="49" fontId="50" fillId="24" borderId="1" xfId="0" applyNumberFormat="1" applyFont="1" applyFill="1" applyBorder="1" applyAlignment="1">
      <alignment horizontal="center" vertical="center"/>
    </xf>
    <xf numFmtId="165" fontId="50" fillId="24" borderId="1" xfId="0" applyNumberFormat="1" applyFont="1" applyFill="1" applyBorder="1" applyAlignment="1">
      <alignment vertical="center" wrapText="1"/>
    </xf>
    <xf numFmtId="2" fontId="50" fillId="24" borderId="1" xfId="0" applyNumberFormat="1" applyFont="1" applyFill="1" applyBorder="1" applyAlignment="1">
      <alignment vertical="center" wrapText="1"/>
    </xf>
    <xf numFmtId="4" fontId="51" fillId="24" borderId="1" xfId="0" applyNumberFormat="1" applyFont="1" applyFill="1" applyBorder="1" applyAlignment="1">
      <alignment horizontal="center" vertical="center" wrapText="1"/>
    </xf>
    <xf numFmtId="166" fontId="51" fillId="24" borderId="1" xfId="0" applyNumberFormat="1" applyFont="1" applyFill="1" applyBorder="1" applyAlignment="1">
      <alignment horizontal="center" vertical="center" wrapText="1"/>
    </xf>
    <xf numFmtId="4" fontId="52" fillId="24" borderId="1" xfId="0" applyNumberFormat="1" applyFont="1" applyFill="1" applyBorder="1" applyAlignment="1">
      <alignment horizontal="center" vertical="center" wrapText="1"/>
    </xf>
    <xf numFmtId="0" fontId="18" fillId="24" borderId="1" xfId="3" applyFont="1" applyFill="1" applyBorder="1" applyAlignment="1">
      <alignment horizontal="left" vertical="center" wrapText="1"/>
    </xf>
    <xf numFmtId="0" fontId="6" fillId="24" borderId="0" xfId="0" applyFont="1" applyFill="1"/>
    <xf numFmtId="0" fontId="55" fillId="24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24" borderId="0" xfId="0" applyFont="1" applyFill="1" applyAlignment="1"/>
    <xf numFmtId="0" fontId="0" fillId="24" borderId="0" xfId="0" applyFill="1" applyAlignment="1"/>
    <xf numFmtId="0" fontId="4" fillId="24" borderId="0" xfId="0" applyFont="1" applyFill="1" applyAlignment="1"/>
    <xf numFmtId="0" fontId="2" fillId="24" borderId="0" xfId="0" applyFont="1" applyFill="1" applyAlignment="1"/>
    <xf numFmtId="0" fontId="10" fillId="24" borderId="0" xfId="0" applyFont="1" applyFill="1" applyAlignment="1">
      <alignment horizontal="center" vertical="center"/>
    </xf>
    <xf numFmtId="0" fontId="5" fillId="24" borderId="0" xfId="0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right"/>
    </xf>
    <xf numFmtId="0" fontId="5" fillId="24" borderId="1" xfId="0" applyFont="1" applyFill="1" applyBorder="1" applyAlignment="1">
      <alignment horizontal="center" vertical="center" wrapText="1"/>
    </xf>
    <xf numFmtId="16" fontId="28" fillId="24" borderId="1" xfId="0" applyNumberFormat="1" applyFont="1" applyFill="1" applyBorder="1" applyAlignment="1">
      <alignment horizontal="center" vertical="center" wrapText="1"/>
    </xf>
    <xf numFmtId="0" fontId="28" fillId="24" borderId="1" xfId="0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49" fontId="2" fillId="24" borderId="1" xfId="303" applyNumberFormat="1" applyFont="1" applyFill="1" applyBorder="1" applyAlignment="1">
      <alignment horizontal="center" vertical="center"/>
    </xf>
    <xf numFmtId="0" fontId="2" fillId="24" borderId="0" xfId="0" applyFont="1" applyFill="1"/>
    <xf numFmtId="0" fontId="3" fillId="24" borderId="0" xfId="0" applyFont="1" applyFill="1"/>
    <xf numFmtId="0" fontId="7" fillId="24" borderId="0" xfId="0" applyFont="1" applyFill="1"/>
    <xf numFmtId="0" fontId="7" fillId="24" borderId="0" xfId="0" applyFont="1" applyFill="1" applyAlignment="1">
      <alignment vertical="center"/>
    </xf>
    <xf numFmtId="0" fontId="8" fillId="24" borderId="0" xfId="0" applyFont="1" applyFill="1"/>
    <xf numFmtId="0" fontId="9" fillId="24" borderId="0" xfId="0" applyFont="1" applyFill="1" applyAlignment="1">
      <alignment wrapText="1"/>
    </xf>
    <xf numFmtId="0" fontId="9" fillId="24" borderId="0" xfId="0" applyFont="1" applyFill="1" applyAlignment="1">
      <alignment horizontal="left"/>
    </xf>
    <xf numFmtId="0" fontId="9" fillId="24" borderId="0" xfId="0" applyFont="1" applyFill="1" applyAlignment="1">
      <alignment horizontal="left" wrapText="1"/>
    </xf>
    <xf numFmtId="0" fontId="2" fillId="24" borderId="0" xfId="0" applyFont="1" applyFill="1" applyAlignment="1">
      <alignment horizontal="left" vertical="center" wrapText="1"/>
    </xf>
    <xf numFmtId="0" fontId="27" fillId="24" borderId="0" xfId="0" applyFont="1" applyFill="1" applyAlignment="1">
      <alignment horizontal="center" vertical="center" wrapText="1"/>
    </xf>
    <xf numFmtId="0" fontId="5" fillId="24" borderId="6" xfId="0" applyFont="1" applyFill="1" applyBorder="1" applyAlignment="1">
      <alignment horizontal="center" vertical="center" wrapText="1"/>
    </xf>
    <xf numFmtId="0" fontId="5" fillId="24" borderId="7" xfId="0" applyFont="1" applyFill="1" applyBorder="1" applyAlignment="1">
      <alignment horizontal="center" vertical="center" wrapText="1"/>
    </xf>
    <xf numFmtId="0" fontId="5" fillId="24" borderId="1" xfId="0" applyFont="1" applyFill="1" applyBorder="1" applyAlignment="1">
      <alignment horizontal="center" vertical="center" wrapText="1"/>
    </xf>
    <xf numFmtId="0" fontId="5" fillId="24" borderId="4" xfId="0" applyFont="1" applyFill="1" applyBorder="1" applyAlignment="1">
      <alignment horizontal="center" vertical="center" wrapText="1"/>
    </xf>
    <xf numFmtId="0" fontId="5" fillId="24" borderId="3" xfId="0" applyFont="1" applyFill="1" applyBorder="1" applyAlignment="1">
      <alignment horizontal="center" vertical="center" wrapText="1"/>
    </xf>
    <xf numFmtId="0" fontId="5" fillId="24" borderId="5" xfId="0" applyFont="1" applyFill="1" applyBorder="1" applyAlignment="1">
      <alignment horizontal="center" vertical="center" wrapText="1"/>
    </xf>
    <xf numFmtId="49" fontId="10" fillId="24" borderId="2" xfId="0" applyNumberFormat="1" applyFont="1" applyFill="1" applyBorder="1" applyAlignment="1">
      <alignment horizontal="center"/>
    </xf>
    <xf numFmtId="0" fontId="2" fillId="24" borderId="3" xfId="0" applyFont="1" applyFill="1" applyBorder="1" applyAlignment="1">
      <alignment horizontal="center" vertical="top"/>
    </xf>
    <xf numFmtId="0" fontId="3" fillId="24" borderId="0" xfId="0" applyFont="1" applyFill="1" applyAlignment="1">
      <alignment horizontal="left"/>
    </xf>
    <xf numFmtId="0" fontId="1" fillId="24" borderId="1" xfId="0" applyFont="1" applyFill="1" applyBorder="1" applyAlignment="1">
      <alignment horizontal="center" vertical="center" wrapText="1"/>
    </xf>
  </cellXfs>
  <cellStyles count="317">
    <cellStyle name="20% - Accent1" xfId="243"/>
    <cellStyle name="20% - Accent2" xfId="237"/>
    <cellStyle name="20% - Accent3" xfId="249"/>
    <cellStyle name="20% - Accent4" xfId="275"/>
    <cellStyle name="20% - Accent5" xfId="263"/>
    <cellStyle name="20% - Accent6" xfId="271"/>
    <cellStyle name="20% – Акцентування1" xfId="11"/>
    <cellStyle name="20% – Акцентування1 2" xfId="67"/>
    <cellStyle name="20% – Акцентування1 3" xfId="88"/>
    <cellStyle name="20% – Акцентування1 4" xfId="131"/>
    <cellStyle name="20% – Акцентування1 5" xfId="143"/>
    <cellStyle name="20% – Акцентування1 6" xfId="152"/>
    <cellStyle name="20% – Акцентування1 7" xfId="160"/>
    <cellStyle name="20% – Акцентування1 8" xfId="162"/>
    <cellStyle name="20% – Акцентування1 9" xfId="190"/>
    <cellStyle name="20% – Акцентування2" xfId="12"/>
    <cellStyle name="20% – Акцентування2 2" xfId="70"/>
    <cellStyle name="20% – Акцентування2 3" xfId="90"/>
    <cellStyle name="20% – Акцентування2 4" xfId="129"/>
    <cellStyle name="20% – Акцентування2 5" xfId="141"/>
    <cellStyle name="20% – Акцентування2 6" xfId="151"/>
    <cellStyle name="20% – Акцентування2 7" xfId="159"/>
    <cellStyle name="20% – Акцентування2 8" xfId="163"/>
    <cellStyle name="20% – Акцентування2 9" xfId="189"/>
    <cellStyle name="20% – Акцентування3" xfId="13"/>
    <cellStyle name="20% – Акцентування3 2" xfId="69"/>
    <cellStyle name="20% – Акцентування3 3" xfId="92"/>
    <cellStyle name="20% – Акцентування3 4" xfId="128"/>
    <cellStyle name="20% – Акцентування3 5" xfId="140"/>
    <cellStyle name="20% – Акцентування3 6" xfId="150"/>
    <cellStyle name="20% – Акцентування3 7" xfId="158"/>
    <cellStyle name="20% – Акцентування3 8" xfId="164"/>
    <cellStyle name="20% – Акцентування3 9" xfId="188"/>
    <cellStyle name="20% – Акцентування4" xfId="14"/>
    <cellStyle name="20% – Акцентування4 2" xfId="53"/>
    <cellStyle name="20% – Акцентування4 3" xfId="93"/>
    <cellStyle name="20% – Акцентування4 4" xfId="127"/>
    <cellStyle name="20% – Акцентування4 5" xfId="139"/>
    <cellStyle name="20% – Акцентування4 6" xfId="149"/>
    <cellStyle name="20% – Акцентування4 7" xfId="157"/>
    <cellStyle name="20% – Акцентування4 8" xfId="165"/>
    <cellStyle name="20% – Акцентування4 9" xfId="187"/>
    <cellStyle name="20% – Акцентування5" xfId="15"/>
    <cellStyle name="20% – Акцентування5 2" xfId="63"/>
    <cellStyle name="20% – Акцентування5 3" xfId="95"/>
    <cellStyle name="20% – Акцентування5 4" xfId="124"/>
    <cellStyle name="20% – Акцентування5 5" xfId="136"/>
    <cellStyle name="20% – Акцентування5 6" xfId="147"/>
    <cellStyle name="20% – Акцентування5 7" xfId="155"/>
    <cellStyle name="20% – Акцентування5 8" xfId="166"/>
    <cellStyle name="20% – Акцентування5 9" xfId="185"/>
    <cellStyle name="20% – Акцентування6" xfId="16"/>
    <cellStyle name="20% – Акцентування6 2" xfId="64"/>
    <cellStyle name="20% – Акцентування6 3" xfId="97"/>
    <cellStyle name="20% – Акцентування6 4" xfId="122"/>
    <cellStyle name="20% – Акцентування6 5" xfId="135"/>
    <cellStyle name="20% – Акцентування6 6" xfId="146"/>
    <cellStyle name="20% – Акцентування6 7" xfId="154"/>
    <cellStyle name="20% – Акцентування6 8" xfId="167"/>
    <cellStyle name="20% – Акцентування6 9" xfId="184"/>
    <cellStyle name="40% - Accent1" xfId="279"/>
    <cellStyle name="40% - Accent2" xfId="255"/>
    <cellStyle name="40% - Accent3" xfId="241"/>
    <cellStyle name="40% - Accent4" xfId="262"/>
    <cellStyle name="40% - Accent5" xfId="282"/>
    <cellStyle name="40% - Accent6" xfId="251"/>
    <cellStyle name="40% – Акцентування1" xfId="17"/>
    <cellStyle name="40% – Акцентування1 2" xfId="65"/>
    <cellStyle name="40% – Акцентування1 3" xfId="99"/>
    <cellStyle name="40% – Акцентування1 4" xfId="120"/>
    <cellStyle name="40% – Акцентування1 5" xfId="133"/>
    <cellStyle name="40% – Акцентування1 6" xfId="145"/>
    <cellStyle name="40% – Акцентування1 7" xfId="153"/>
    <cellStyle name="40% – Акцентування1 8" xfId="168"/>
    <cellStyle name="40% – Акцентування1 9" xfId="183"/>
    <cellStyle name="40% – Акцентування2" xfId="18"/>
    <cellStyle name="40% – Акцентування2 2" xfId="54"/>
    <cellStyle name="40% – Акцентування2 3" xfId="100"/>
    <cellStyle name="40% – Акцентування2 4" xfId="119"/>
    <cellStyle name="40% – Акцентування2 5" xfId="89"/>
    <cellStyle name="40% – Акцентування2 6" xfId="130"/>
    <cellStyle name="40% – Акцентування2 7" xfId="142"/>
    <cellStyle name="40% – Акцентування2 8" xfId="169"/>
    <cellStyle name="40% – Акцентування2 9" xfId="182"/>
    <cellStyle name="40% – Акцентування3" xfId="19"/>
    <cellStyle name="40% – Акцентування3 2" xfId="62"/>
    <cellStyle name="40% – Акцентування3 3" xfId="102"/>
    <cellStyle name="40% – Акцентування3 4" xfId="117"/>
    <cellStyle name="40% – Акцентування3 5" xfId="94"/>
    <cellStyle name="40% – Акцентування3 6" xfId="125"/>
    <cellStyle name="40% – Акцентування3 7" xfId="137"/>
    <cellStyle name="40% – Акцентування3 8" xfId="170"/>
    <cellStyle name="40% – Акцентування3 9" xfId="181"/>
    <cellStyle name="40% – Акцентування4" xfId="20"/>
    <cellStyle name="40% – Акцентування4 2" xfId="71"/>
    <cellStyle name="40% – Акцентування4 3" xfId="104"/>
    <cellStyle name="40% – Акцентування4 4" xfId="115"/>
    <cellStyle name="40% – Акцентування4 5" xfId="98"/>
    <cellStyle name="40% – Акцентування4 6" xfId="121"/>
    <cellStyle name="40% – Акцентування4 7" xfId="134"/>
    <cellStyle name="40% – Акцентування4 8" xfId="172"/>
    <cellStyle name="40% – Акцентування4 9" xfId="180"/>
    <cellStyle name="40% – Акцентування5" xfId="21"/>
    <cellStyle name="40% – Акцентування5 2" xfId="66"/>
    <cellStyle name="40% – Акцентування5 3" xfId="106"/>
    <cellStyle name="40% – Акцентування5 4" xfId="114"/>
    <cellStyle name="40% – Акцентування5 5" xfId="101"/>
    <cellStyle name="40% – Акцентування5 6" xfId="118"/>
    <cellStyle name="40% – Акцентування5 7" xfId="91"/>
    <cellStyle name="40% – Акцентування5 8" xfId="173"/>
    <cellStyle name="40% – Акцентування5 9" xfId="179"/>
    <cellStyle name="40% – Акцентування6" xfId="22"/>
    <cellStyle name="40% – Акцентування6 2" xfId="61"/>
    <cellStyle name="40% – Акцентування6 3" xfId="108"/>
    <cellStyle name="40% – Акцентування6 4" xfId="111"/>
    <cellStyle name="40% – Акцентування6 5" xfId="107"/>
    <cellStyle name="40% – Акцентування6 6" xfId="112"/>
    <cellStyle name="40% – Акцентування6 7" xfId="105"/>
    <cellStyle name="40% – Акцентування6 8" xfId="174"/>
    <cellStyle name="40% – Акцентування6 9" xfId="177"/>
    <cellStyle name="60% - Accent1" xfId="284"/>
    <cellStyle name="60% - Accent2" xfId="297"/>
    <cellStyle name="60% - Accent3" xfId="278"/>
    <cellStyle name="60% - Accent4" xfId="298"/>
    <cellStyle name="60% - Accent5" xfId="254"/>
    <cellStyle name="60% - Accent6" xfId="259"/>
    <cellStyle name="60% – Акцентування1" xfId="23"/>
    <cellStyle name="60% – Акцентування2" xfId="24"/>
    <cellStyle name="60% – Акцентування3" xfId="25"/>
    <cellStyle name="60% – Акцентування4" xfId="26"/>
    <cellStyle name="60% – Акцентування5" xfId="27"/>
    <cellStyle name="60% – Акцентування6" xfId="28"/>
    <cellStyle name="Accent1" xfId="258"/>
    <cellStyle name="Accent2" xfId="295"/>
    <cellStyle name="Accent3" xfId="280"/>
    <cellStyle name="Accent4" xfId="276"/>
    <cellStyle name="Accent5" xfId="293"/>
    <cellStyle name="Accent6" xfId="242"/>
    <cellStyle name="Bad" xfId="267"/>
    <cellStyle name="Calculation" xfId="283"/>
    <cellStyle name="Check Cell" xfId="291"/>
    <cellStyle name="Explanatory Text" xfId="294"/>
    <cellStyle name="Good" xfId="290"/>
    <cellStyle name="Heading 1" xfId="239"/>
    <cellStyle name="Heading 2" xfId="252"/>
    <cellStyle name="Heading 3" xfId="270"/>
    <cellStyle name="Heading 4" xfId="272"/>
    <cellStyle name="Input" xfId="289"/>
    <cellStyle name="Linked Cell" xfId="269"/>
    <cellStyle name="Neutral" xfId="238"/>
    <cellStyle name="Normal_Доходи" xfId="5"/>
    <cellStyle name="Note" xfId="268"/>
    <cellStyle name="Output" xfId="257"/>
    <cellStyle name="Title" xfId="245"/>
    <cellStyle name="Total" xfId="246"/>
    <cellStyle name="Warning Text" xfId="247"/>
    <cellStyle name="Акцентування1" xfId="29"/>
    <cellStyle name="Акцентування2" xfId="30"/>
    <cellStyle name="Акцентування3" xfId="31"/>
    <cellStyle name="Акцентування4" xfId="32"/>
    <cellStyle name="Акцентування5" xfId="33"/>
    <cellStyle name="Акцентування6" xfId="34"/>
    <cellStyle name="Ввід" xfId="35"/>
    <cellStyle name="Добре" xfId="36"/>
    <cellStyle name="Звичайний 2" xfId="9"/>
    <cellStyle name="Зв'язана клітинка" xfId="37"/>
    <cellStyle name="Контрольна клітинка" xfId="38"/>
    <cellStyle name="Назва" xfId="39"/>
    <cellStyle name="Обчислення" xfId="40"/>
    <cellStyle name="Обычный" xfId="0" builtinId="0"/>
    <cellStyle name="Обычный 10" xfId="3"/>
    <cellStyle name="Обычный 11 2" xfId="288"/>
    <cellStyle name="Обычный 11 3" xfId="277"/>
    <cellStyle name="Обычный 11 4" xfId="301"/>
    <cellStyle name="Обычный 11 5" xfId="309"/>
    <cellStyle name="Обычный 11 6" xfId="315"/>
    <cellStyle name="Обычный 11 7" xfId="316"/>
    <cellStyle name="Обычный 15" xfId="240"/>
    <cellStyle name="Обычный 16" xfId="2"/>
    <cellStyle name="Обычный 17" xfId="264"/>
    <cellStyle name="Обычный 2" xfId="4"/>
    <cellStyle name="Обычный 2 10" xfId="110"/>
    <cellStyle name="Обычный 2 11" xfId="109"/>
    <cellStyle name="Обычный 2 12" xfId="87"/>
    <cellStyle name="Обычный 2 13" xfId="132"/>
    <cellStyle name="Обычный 2 14" xfId="144"/>
    <cellStyle name="Обычный 2 15" xfId="176"/>
    <cellStyle name="Обычный 2 16" xfId="175"/>
    <cellStyle name="Обычный 2 17" xfId="192"/>
    <cellStyle name="Обычный 2 18" xfId="208"/>
    <cellStyle name="Обычный 2 19" xfId="224"/>
    <cellStyle name="Обычный 2 2" xfId="6"/>
    <cellStyle name="Обычный 2 2 10" xfId="230"/>
    <cellStyle name="Обычный 2 2 11" xfId="232"/>
    <cellStyle name="Обычный 2 2 12" xfId="244"/>
    <cellStyle name="Обычный 2 2 13" xfId="248"/>
    <cellStyle name="Обычный 2 2 14" xfId="256"/>
    <cellStyle name="Обычный 2 2 15" xfId="287"/>
    <cellStyle name="Обычный 2 2 16" xfId="285"/>
    <cellStyle name="Обычный 2 2 17" xfId="281"/>
    <cellStyle name="Обычный 2 2 18" xfId="296"/>
    <cellStyle name="Обычный 2 2 19" xfId="273"/>
    <cellStyle name="Обычный 2 2 2" xfId="41"/>
    <cellStyle name="Обычный 2 2 2 10" xfId="266"/>
    <cellStyle name="Обычный 2 2 2 11" xfId="274"/>
    <cellStyle name="Обычный 2 2 2 12" xfId="299"/>
    <cellStyle name="Обычный 2 2 2 13" xfId="307"/>
    <cellStyle name="Обычный 2 2 2 14" xfId="305"/>
    <cellStyle name="Обычный 2 2 2 15" xfId="304"/>
    <cellStyle name="Обычный 2 2 2 16" xfId="311"/>
    <cellStyle name="Обычный 2 2 2 17" xfId="314"/>
    <cellStyle name="Обычный 2 2 2 18" xfId="313"/>
    <cellStyle name="Обычный 2 2 2 2" xfId="51"/>
    <cellStyle name="Обычный 2 2 2 3" xfId="231"/>
    <cellStyle name="Обычный 2 2 2 4" xfId="236"/>
    <cellStyle name="Обычный 2 2 2 5" xfId="234"/>
    <cellStyle name="Обычный 2 2 2 6" xfId="250"/>
    <cellStyle name="Обычный 2 2 2 7" xfId="286"/>
    <cellStyle name="Обычный 2 2 2 8" xfId="261"/>
    <cellStyle name="Обычный 2 2 2 9" xfId="265"/>
    <cellStyle name="Обычный 2 2 20" xfId="302"/>
    <cellStyle name="Обычный 2 2 21" xfId="300"/>
    <cellStyle name="Обычный 2 2 22" xfId="292"/>
    <cellStyle name="Обычный 2 2 23" xfId="310"/>
    <cellStyle name="Обычный 2 2 24" xfId="306"/>
    <cellStyle name="Обычный 2 2 3" xfId="68"/>
    <cellStyle name="Обычный 2 2 4" xfId="193"/>
    <cellStyle name="Обычный 2 2 5" xfId="209"/>
    <cellStyle name="Обычный 2 2 6" xfId="216"/>
    <cellStyle name="Обычный 2 2 7" xfId="217"/>
    <cellStyle name="Обычный 2 2 8" xfId="203"/>
    <cellStyle name="Обычный 2 2 9" xfId="229"/>
    <cellStyle name="Обычный 2 20" xfId="226"/>
    <cellStyle name="Обычный 2 21" xfId="202"/>
    <cellStyle name="Обычный 2 22" xfId="228"/>
    <cellStyle name="Обычный 2 23" xfId="233"/>
    <cellStyle name="Обычный 2 24" xfId="235"/>
    <cellStyle name="Обычный 2 3" xfId="55"/>
    <cellStyle name="Обычный 2 3 2" xfId="60"/>
    <cellStyle name="Обычный 2 3 3" xfId="194"/>
    <cellStyle name="Обычный 2 3 4" xfId="210"/>
    <cellStyle name="Обычный 2 3 5" xfId="222"/>
    <cellStyle name="Обычный 2 3 6" xfId="219"/>
    <cellStyle name="Обычный 2 3 7" xfId="204"/>
    <cellStyle name="Обычный 2 4" xfId="59"/>
    <cellStyle name="Обычный 2 5" xfId="58"/>
    <cellStyle name="Обычный 2 6" xfId="57"/>
    <cellStyle name="Обычный 2 7" xfId="56"/>
    <cellStyle name="Обычный 2 8" xfId="72"/>
    <cellStyle name="Обычный 2 9" xfId="73"/>
    <cellStyle name="Обычный 21" xfId="253"/>
    <cellStyle name="Обычный 22" xfId="308"/>
    <cellStyle name="Обычный 23" xfId="260"/>
    <cellStyle name="Обычный 24" xfId="303"/>
    <cellStyle name="Обычный 26" xfId="312"/>
    <cellStyle name="Обычный 3" xfId="1"/>
    <cellStyle name="Обычный 3 2" xfId="50"/>
    <cellStyle name="Обычный 3 2 2" xfId="74"/>
    <cellStyle name="Обычный 3 2 3" xfId="113"/>
    <cellStyle name="Обычный 3 2 4" xfId="103"/>
    <cellStyle name="Обычный 3 2 5" xfId="116"/>
    <cellStyle name="Обычный 3 2 6" xfId="96"/>
    <cellStyle name="Обычный 3 2 7" xfId="123"/>
    <cellStyle name="Обычный 3 2 8" xfId="178"/>
    <cellStyle name="Обычный 3 2 9" xfId="171"/>
    <cellStyle name="Обычный 4" xfId="10"/>
    <cellStyle name="Обычный 5" xfId="205"/>
    <cellStyle name="Обычный 5 2" xfId="75"/>
    <cellStyle name="Обычный 5 3" xfId="195"/>
    <cellStyle name="Обычный 5 4" xfId="212"/>
    <cellStyle name="Обычный 5 5" xfId="207"/>
    <cellStyle name="Обычный 5 6" xfId="211"/>
    <cellStyle name="Обычный 5 7" xfId="206"/>
    <cellStyle name="Обычный 8" xfId="76"/>
    <cellStyle name="Обычный 9" xfId="77"/>
    <cellStyle name="Підсумок" xfId="42"/>
    <cellStyle name="Поганий" xfId="43"/>
    <cellStyle name="Примітка" xfId="44"/>
    <cellStyle name="Результат" xfId="45"/>
    <cellStyle name="Середній" xfId="46"/>
    <cellStyle name="Стиль 1" xfId="7"/>
    <cellStyle name="Текст попередження" xfId="47"/>
    <cellStyle name="Текст пояснення" xfId="48"/>
    <cellStyle name="Финансовый 2" xfId="8"/>
    <cellStyle name="Финансовый 2 10" xfId="126"/>
    <cellStyle name="Финансовый 2 11" xfId="138"/>
    <cellStyle name="Финансовый 2 12" xfId="148"/>
    <cellStyle name="Финансовый 2 13" xfId="156"/>
    <cellStyle name="Финансовый 2 14" xfId="161"/>
    <cellStyle name="Финансовый 2 15" xfId="186"/>
    <cellStyle name="Финансовый 2 16" xfId="191"/>
    <cellStyle name="Финансовый 2 17" xfId="196"/>
    <cellStyle name="Финансовый 2 18" xfId="213"/>
    <cellStyle name="Финансовый 2 19" xfId="220"/>
    <cellStyle name="Финансовый 2 2" xfId="49"/>
    <cellStyle name="Финансовый 2 2 2" xfId="52"/>
    <cellStyle name="Финансовый 2 2 3" xfId="79"/>
    <cellStyle name="Финансовый 2 2 4" xfId="197"/>
    <cellStyle name="Финансовый 2 2 5" xfId="214"/>
    <cellStyle name="Финансовый 2 2 6" xfId="223"/>
    <cellStyle name="Финансовый 2 2 7" xfId="227"/>
    <cellStyle name="Финансовый 2 2 8" xfId="200"/>
    <cellStyle name="Финансовый 2 20" xfId="225"/>
    <cellStyle name="Финансовый 2 21" xfId="201"/>
    <cellStyle name="Финансовый 2 3" xfId="78"/>
    <cellStyle name="Финансовый 2 3 2" xfId="80"/>
    <cellStyle name="Финансовый 2 3 3" xfId="198"/>
    <cellStyle name="Финансовый 2 3 4" xfId="215"/>
    <cellStyle name="Финансовый 2 3 5" xfId="221"/>
    <cellStyle name="Финансовый 2 3 6" xfId="218"/>
    <cellStyle name="Финансовый 2 3 7" xfId="199"/>
    <cellStyle name="Финансовый 2 4" xfId="81"/>
    <cellStyle name="Финансовый 2 5" xfId="82"/>
    <cellStyle name="Финансовый 2 6" xfId="83"/>
    <cellStyle name="Финансовый 2 7" xfId="84"/>
    <cellStyle name="Финансовый 2 8" xfId="85"/>
    <cellStyle name="Финансовый 2 9" xfId="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11.xml"/><Relationship Id="rId120" Type="http://schemas.openxmlformats.org/officeDocument/2006/relationships/revisionLog" Target="revisionLog121.xml"/><Relationship Id="rId125" Type="http://schemas.openxmlformats.org/officeDocument/2006/relationships/revisionLog" Target="revisionLog131.xml"/><Relationship Id="rId133" Type="http://schemas.openxmlformats.org/officeDocument/2006/relationships/revisionLog" Target="revisionLog141.xml"/><Relationship Id="rId138" Type="http://schemas.openxmlformats.org/officeDocument/2006/relationships/revisionLog" Target="revisionLog151.xml"/><Relationship Id="rId141" Type="http://schemas.openxmlformats.org/officeDocument/2006/relationships/revisionLog" Target="revisionLog161.xml"/><Relationship Id="rId146" Type="http://schemas.openxmlformats.org/officeDocument/2006/relationships/revisionLog" Target="revisionLog17.xml"/><Relationship Id="rId154" Type="http://schemas.openxmlformats.org/officeDocument/2006/relationships/revisionLog" Target="revisionLog18.xml"/><Relationship Id="rId159" Type="http://schemas.openxmlformats.org/officeDocument/2006/relationships/revisionLog" Target="revisionLog19.xml"/><Relationship Id="rId167" Type="http://schemas.openxmlformats.org/officeDocument/2006/relationships/revisionLog" Target="revisionLog12.xml"/><Relationship Id="rId175" Type="http://schemas.openxmlformats.org/officeDocument/2006/relationships/revisionLog" Target="revisionLog13.xml"/><Relationship Id="rId188" Type="http://schemas.openxmlformats.org/officeDocument/2006/relationships/revisionLog" Target="revisionLog14.xml"/><Relationship Id="rId162" Type="http://schemas.openxmlformats.org/officeDocument/2006/relationships/revisionLog" Target="revisionLog110.xml"/><Relationship Id="rId170" Type="http://schemas.openxmlformats.org/officeDocument/2006/relationships/revisionLog" Target="revisionLog132.xml"/><Relationship Id="rId183" Type="http://schemas.openxmlformats.org/officeDocument/2006/relationships/revisionLog" Target="revisionLog142.xml"/><Relationship Id="rId191" Type="http://schemas.openxmlformats.org/officeDocument/2006/relationships/revisionLog" Target="revisionLog15.xml"/><Relationship Id="rId123" Type="http://schemas.openxmlformats.org/officeDocument/2006/relationships/revisionLog" Target="revisionLog13111.xml"/><Relationship Id="rId128" Type="http://schemas.openxmlformats.org/officeDocument/2006/relationships/revisionLog" Target="revisionLog14111.xml"/><Relationship Id="rId131" Type="http://schemas.openxmlformats.org/officeDocument/2006/relationships/revisionLog" Target="revisionLog151111.xml"/><Relationship Id="rId136" Type="http://schemas.openxmlformats.org/officeDocument/2006/relationships/revisionLog" Target="revisionLog16111.xml"/><Relationship Id="rId144" Type="http://schemas.openxmlformats.org/officeDocument/2006/relationships/revisionLog" Target="revisionLog1711.xml"/><Relationship Id="rId149" Type="http://schemas.openxmlformats.org/officeDocument/2006/relationships/revisionLog" Target="revisionLog1811.xml"/><Relationship Id="rId157" Type="http://schemas.openxmlformats.org/officeDocument/2006/relationships/revisionLog" Target="revisionLog1911.xml"/><Relationship Id="rId178" Type="http://schemas.openxmlformats.org/officeDocument/2006/relationships/revisionLog" Target="revisionLog152.xml"/><Relationship Id="rId119" Type="http://schemas.openxmlformats.org/officeDocument/2006/relationships/revisionLog" Target="revisionLog1211.xml"/><Relationship Id="rId127" Type="http://schemas.openxmlformats.org/officeDocument/2006/relationships/revisionLog" Target="revisionLog141111.xml"/><Relationship Id="rId152" Type="http://schemas.openxmlformats.org/officeDocument/2006/relationships/revisionLog" Target="revisionLog19111.xml"/><Relationship Id="rId160" Type="http://schemas.openxmlformats.org/officeDocument/2006/relationships/revisionLog" Target="revisionLog11011.xml"/><Relationship Id="rId165" Type="http://schemas.openxmlformats.org/officeDocument/2006/relationships/revisionLog" Target="revisionLog1221.xml"/><Relationship Id="rId173" Type="http://schemas.openxmlformats.org/officeDocument/2006/relationships/revisionLog" Target="revisionLog1421.xml"/><Relationship Id="rId181" Type="http://schemas.openxmlformats.org/officeDocument/2006/relationships/revisionLog" Target="revisionLog162.xml"/><Relationship Id="rId186" Type="http://schemas.openxmlformats.org/officeDocument/2006/relationships/revisionLog" Target="revisionLog153.xml"/><Relationship Id="rId122" Type="http://schemas.openxmlformats.org/officeDocument/2006/relationships/revisionLog" Target="revisionLog131111.xml"/><Relationship Id="rId130" Type="http://schemas.openxmlformats.org/officeDocument/2006/relationships/revisionLog" Target="revisionLog1511111.xml"/><Relationship Id="rId135" Type="http://schemas.openxmlformats.org/officeDocument/2006/relationships/revisionLog" Target="revisionLog161111.xml"/><Relationship Id="rId143" Type="http://schemas.openxmlformats.org/officeDocument/2006/relationships/revisionLog" Target="revisionLog17111.xml"/><Relationship Id="rId148" Type="http://schemas.openxmlformats.org/officeDocument/2006/relationships/revisionLog" Target="revisionLog18111.xml"/><Relationship Id="rId151" Type="http://schemas.openxmlformats.org/officeDocument/2006/relationships/revisionLog" Target="revisionLog191111.xml"/><Relationship Id="rId156" Type="http://schemas.openxmlformats.org/officeDocument/2006/relationships/revisionLog" Target="revisionLog110111.xml"/><Relationship Id="rId164" Type="http://schemas.openxmlformats.org/officeDocument/2006/relationships/revisionLog" Target="revisionLog111.xml"/><Relationship Id="rId169" Type="http://schemas.openxmlformats.org/officeDocument/2006/relationships/revisionLog" Target="revisionLog1321.xml"/><Relationship Id="rId177" Type="http://schemas.openxmlformats.org/officeDocument/2006/relationships/revisionLog" Target="revisionLog1521.xml"/><Relationship Id="rId185" Type="http://schemas.openxmlformats.org/officeDocument/2006/relationships/revisionLog" Target="revisionLog1531.xml"/><Relationship Id="rId118" Type="http://schemas.openxmlformats.org/officeDocument/2006/relationships/revisionLog" Target="revisionLog12111.xml"/><Relationship Id="rId126" Type="http://schemas.openxmlformats.org/officeDocument/2006/relationships/revisionLog" Target="revisionLog1411111.xml"/><Relationship Id="rId134" Type="http://schemas.openxmlformats.org/officeDocument/2006/relationships/revisionLog" Target="revisionLog1611111.xml"/><Relationship Id="rId139" Type="http://schemas.openxmlformats.org/officeDocument/2006/relationships/revisionLog" Target="revisionLog171111.xml"/><Relationship Id="rId147" Type="http://schemas.openxmlformats.org/officeDocument/2006/relationships/revisionLog" Target="revisionLog181111.xml"/><Relationship Id="rId168" Type="http://schemas.openxmlformats.org/officeDocument/2006/relationships/revisionLog" Target="revisionLog13211.xml"/><Relationship Id="rId172" Type="http://schemas.openxmlformats.org/officeDocument/2006/relationships/revisionLog" Target="revisionLog14211.xml"/><Relationship Id="rId180" Type="http://schemas.openxmlformats.org/officeDocument/2006/relationships/revisionLog" Target="revisionLog1621.xml"/><Relationship Id="rId121" Type="http://schemas.openxmlformats.org/officeDocument/2006/relationships/revisionLog" Target="revisionLog12211.xml"/><Relationship Id="rId142" Type="http://schemas.openxmlformats.org/officeDocument/2006/relationships/revisionLog" Target="revisionLog132111.xml"/><Relationship Id="rId150" Type="http://schemas.openxmlformats.org/officeDocument/2006/relationships/revisionLog" Target="revisionLog142111.xml"/><Relationship Id="rId155" Type="http://schemas.openxmlformats.org/officeDocument/2006/relationships/revisionLog" Target="revisionLog15211.xml"/><Relationship Id="rId163" Type="http://schemas.openxmlformats.org/officeDocument/2006/relationships/revisionLog" Target="revisionLog16211.xml"/><Relationship Id="rId171" Type="http://schemas.openxmlformats.org/officeDocument/2006/relationships/revisionLog" Target="revisionLog112.xml"/><Relationship Id="rId176" Type="http://schemas.openxmlformats.org/officeDocument/2006/relationships/revisionLog" Target="revisionLog113.xml"/><Relationship Id="rId184" Type="http://schemas.openxmlformats.org/officeDocument/2006/relationships/revisionLog" Target="revisionLog15311.xml"/><Relationship Id="rId189" Type="http://schemas.openxmlformats.org/officeDocument/2006/relationships/revisionLog" Target="revisionLog16.xml"/><Relationship Id="rId192" Type="http://schemas.openxmlformats.org/officeDocument/2006/relationships/revisionLog" Target="revisionLog1.xml"/><Relationship Id="rId124" Type="http://schemas.openxmlformats.org/officeDocument/2006/relationships/revisionLog" Target="revisionLog1311.xml"/><Relationship Id="rId129" Type="http://schemas.openxmlformats.org/officeDocument/2006/relationships/revisionLog" Target="revisionLog1411.xml"/><Relationship Id="rId137" Type="http://schemas.openxmlformats.org/officeDocument/2006/relationships/revisionLog" Target="revisionLog1511.xml"/><Relationship Id="rId158" Type="http://schemas.openxmlformats.org/officeDocument/2006/relationships/revisionLog" Target="revisionLog191.xml"/><Relationship Id="rId132" Type="http://schemas.openxmlformats.org/officeDocument/2006/relationships/revisionLog" Target="revisionLog15111.xml"/><Relationship Id="rId140" Type="http://schemas.openxmlformats.org/officeDocument/2006/relationships/revisionLog" Target="revisionLog1611.xml"/><Relationship Id="rId145" Type="http://schemas.openxmlformats.org/officeDocument/2006/relationships/revisionLog" Target="revisionLog171.xml"/><Relationship Id="rId153" Type="http://schemas.openxmlformats.org/officeDocument/2006/relationships/revisionLog" Target="revisionLog181.xml"/><Relationship Id="rId161" Type="http://schemas.openxmlformats.org/officeDocument/2006/relationships/revisionLog" Target="revisionLog1101.xml"/><Relationship Id="rId166" Type="http://schemas.openxmlformats.org/officeDocument/2006/relationships/revisionLog" Target="revisionLog122.xml"/><Relationship Id="rId174" Type="http://schemas.openxmlformats.org/officeDocument/2006/relationships/revisionLog" Target="revisionLog143.xml"/><Relationship Id="rId179" Type="http://schemas.openxmlformats.org/officeDocument/2006/relationships/revisionLog" Target="revisionLog153111.xml"/><Relationship Id="rId182" Type="http://schemas.openxmlformats.org/officeDocument/2006/relationships/revisionLog" Target="revisionLog163.xml"/><Relationship Id="rId187" Type="http://schemas.openxmlformats.org/officeDocument/2006/relationships/revisionLog" Target="revisionLog114.xml"/><Relationship Id="rId190" Type="http://schemas.openxmlformats.org/officeDocument/2006/relationships/revisionLog" Target="revisionLog115.xml"/></Relationships>
</file>

<file path=xl/revisions/revisionHeaders.xml><?xml version="1.0" encoding="utf-8"?>
<headers xmlns="http://schemas.openxmlformats.org/spreadsheetml/2006/main" xmlns:r="http://schemas.openxmlformats.org/officeDocument/2006/relationships" guid="{C7BED2F8-6129-442B-97FE-D43852F3543B}" diskRevisions="1" revisionId="1199" version="192">
  <header guid="{56981809-9A31-42B5-B026-5FC1AD62D196}" dateTime="2020-10-09T16:58:10" maxSheetId="2" userName="Пользователь" r:id="rId117" minRId="642" maxRId="654">
    <sheetIdMap count="1">
      <sheetId val="1"/>
    </sheetIdMap>
  </header>
  <header guid="{45FDDA9A-B07F-449A-ACF3-F09756558CC2}" dateTime="2020-10-09T16:59:11" maxSheetId="2" userName="Пользователь" r:id="rId118" minRId="656">
    <sheetIdMap count="1">
      <sheetId val="1"/>
    </sheetIdMap>
  </header>
  <header guid="{1A33817F-23F5-425B-B229-4061D958784E}" dateTime="2020-10-12T18:01:21" maxSheetId="2" userName="Пользователь Windows" r:id="rId119" minRId="658" maxRId="675">
    <sheetIdMap count="1">
      <sheetId val="1"/>
    </sheetIdMap>
  </header>
  <header guid="{4D2D25C9-2008-4B22-A726-D79C0E67B780}" dateTime="2020-10-13T09:45:23" maxSheetId="2" userName="Пользователь Windows" r:id="rId120">
    <sheetIdMap count="1">
      <sheetId val="1"/>
    </sheetIdMap>
  </header>
  <header guid="{D8E65311-D51B-4EB6-BBB5-F411012DFA88}" dateTime="2020-10-13T09:52:40" maxSheetId="2" userName="User" r:id="rId121" minRId="682">
    <sheetIdMap count="1">
      <sheetId val="1"/>
    </sheetIdMap>
  </header>
  <header guid="{30ED9A5F-D853-4060-A19A-EFC79A774AAA}" dateTime="2020-10-13T09:54:09" maxSheetId="2" userName="Пользователь Windows" r:id="rId122">
    <sheetIdMap count="1">
      <sheetId val="1"/>
    </sheetIdMap>
  </header>
  <header guid="{648B6D9F-E946-4A22-8200-D47DEDD47D79}" dateTime="2020-10-13T09:55:33" maxSheetId="2" userName="User" r:id="rId123" minRId="688" maxRId="690">
    <sheetIdMap count="1">
      <sheetId val="1"/>
    </sheetIdMap>
  </header>
  <header guid="{2A139368-9024-4939-B34E-E85051AB4E27}" dateTime="2020-10-13T09:56:09" maxSheetId="2" userName="User" r:id="rId124" minRId="693">
    <sheetIdMap count="1">
      <sheetId val="1"/>
    </sheetIdMap>
  </header>
  <header guid="{F5B5E8BC-5FFB-446E-B223-324A5C3D36EF}" dateTime="2020-10-13T09:56:34" maxSheetId="2" userName="User" r:id="rId125">
    <sheetIdMap count="1">
      <sheetId val="1"/>
    </sheetIdMap>
  </header>
  <header guid="{F3C4B9B4-02EC-40BB-B909-9CE2E3684EE1}" dateTime="2020-10-13T10:00:21" maxSheetId="2" userName="User" r:id="rId126" minRId="698" maxRId="703">
    <sheetIdMap count="1">
      <sheetId val="1"/>
    </sheetIdMap>
  </header>
  <header guid="{EF907B5C-343F-4A1B-AFF9-DD3B6116578C}" dateTime="2020-10-13T10:00:31" maxSheetId="2" userName="User" r:id="rId127">
    <sheetIdMap count="1">
      <sheetId val="1"/>
    </sheetIdMap>
  </header>
  <header guid="{9C6BE310-D5EB-4196-9233-B37396BFF624}" dateTime="2020-10-13T10:00:37" maxSheetId="2" userName="User" r:id="rId128">
    <sheetIdMap count="1">
      <sheetId val="1"/>
    </sheetIdMap>
  </header>
  <header guid="{22B31A9C-48BF-458D-A498-F3A0DEF8B54B}" dateTime="2020-10-13T10:01:07" maxSheetId="2" userName="User" r:id="rId129">
    <sheetIdMap count="1">
      <sheetId val="1"/>
    </sheetIdMap>
  </header>
  <header guid="{0866C357-D255-427D-A5BD-5AF74B9CF9A9}" dateTime="2020-10-13T10:01:30" maxSheetId="2" userName="User" r:id="rId130">
    <sheetIdMap count="1">
      <sheetId val="1"/>
    </sheetIdMap>
  </header>
  <header guid="{1AA8722A-E33D-4DD0-80BF-E3F0ADAEEC63}" dateTime="2020-10-13T10:06:55" maxSheetId="2" userName="User" r:id="rId131" minRId="714" maxRId="720">
    <sheetIdMap count="1">
      <sheetId val="1"/>
    </sheetIdMap>
  </header>
  <header guid="{A8FAFAC9-FF28-4FF5-BD7F-4F6801A0CAD5}" dateTime="2020-10-13T10:09:20" maxSheetId="2" userName="Пользователь" r:id="rId132" minRId="723">
    <sheetIdMap count="1">
      <sheetId val="1"/>
    </sheetIdMap>
  </header>
  <header guid="{067F149A-65B8-487C-AD50-18E09EF0F0CB}" dateTime="2020-10-13T10:11:31" maxSheetId="2" userName="User" r:id="rId133" minRId="725" maxRId="734">
    <sheetIdMap count="1">
      <sheetId val="1"/>
    </sheetIdMap>
  </header>
  <header guid="{2D2A318B-CD16-46BD-B192-D0945F30907E}" dateTime="2020-10-13T10:15:29" maxSheetId="2" userName="User" r:id="rId134" minRId="737">
    <sheetIdMap count="1">
      <sheetId val="1"/>
    </sheetIdMap>
  </header>
  <header guid="{5E928519-BF95-49B2-ACCF-4363B69E3D67}" dateTime="2020-10-13T10:15:45" maxSheetId="2" userName="User" r:id="rId135">
    <sheetIdMap count="1">
      <sheetId val="1"/>
    </sheetIdMap>
  </header>
  <header guid="{858FC0E8-5D6C-4A01-B688-EA06D33730FD}" dateTime="2020-10-13T10:15:58" maxSheetId="2" userName="User" r:id="rId136">
    <sheetIdMap count="1">
      <sheetId val="1"/>
    </sheetIdMap>
  </header>
  <header guid="{6562F3B9-D1D1-4C4A-A8E0-D3888FA14005}" dateTime="2020-10-13T12:09:35" maxSheetId="2" userName="Пользователь Windows" r:id="rId137">
    <sheetIdMap count="1">
      <sheetId val="1"/>
    </sheetIdMap>
  </header>
  <header guid="{0641DA1E-2A8D-48C1-8130-5E99F99BB77F}" dateTime="2020-10-13T12:29:44" maxSheetId="2" userName="Пользователь Windows" r:id="rId138" minRId="747" maxRId="759">
    <sheetIdMap count="1">
      <sheetId val="1"/>
    </sheetIdMap>
  </header>
  <header guid="{406445B0-0062-44B3-AD2C-E1D3D0F5495D}" dateTime="2020-10-13T12:54:32" maxSheetId="2" userName="Пользователь Windows" r:id="rId139" minRId="763" maxRId="773">
    <sheetIdMap count="1">
      <sheetId val="1"/>
    </sheetIdMap>
  </header>
  <header guid="{EA2B02BB-950E-4C40-9E8E-1CADD6C0C6F3}" dateTime="2020-10-13T12:55:39" maxSheetId="2" userName="Пользователь Windows" r:id="rId140" minRId="777" maxRId="779">
    <sheetIdMap count="1">
      <sheetId val="1"/>
    </sheetIdMap>
  </header>
  <header guid="{746AEA27-2933-47D8-8E4C-E9DC508DEA3D}" dateTime="2020-10-13T12:56:49" maxSheetId="2" userName="Пользователь Windows" r:id="rId141" minRId="783" maxRId="798">
    <sheetIdMap count="1">
      <sheetId val="1"/>
    </sheetIdMap>
  </header>
  <header guid="{23588FF3-C84E-41A6-9D7C-32F32E9EC867}" dateTime="2020-10-13T13:03:14" maxSheetId="2" userName="Пользователь Windows" r:id="rId142" minRId="802" maxRId="809">
    <sheetIdMap count="1">
      <sheetId val="1"/>
    </sheetIdMap>
  </header>
  <header guid="{D475B78C-B6A9-4C8C-84ED-85AA5269CF84}" dateTime="2020-10-13T13:05:16" maxSheetId="2" userName="Пользователь Windows" r:id="rId143" minRId="813">
    <sheetIdMap count="1">
      <sheetId val="1"/>
    </sheetIdMap>
  </header>
  <header guid="{3293C5DA-1293-4E87-A5DB-56FFB2E9DE1B}" dateTime="2020-10-13T13:06:18" maxSheetId="2" userName="Пользователь Windows" r:id="rId144">
    <sheetIdMap count="1">
      <sheetId val="1"/>
    </sheetIdMap>
  </header>
  <header guid="{59D532FA-5806-4209-99DD-D1198DB5E44F}" dateTime="2020-10-13T13:09:21" maxSheetId="2" userName="Пользователь Windows" r:id="rId145" minRId="820">
    <sheetIdMap count="1">
      <sheetId val="1"/>
    </sheetIdMap>
  </header>
  <header guid="{2F23D7C2-8C76-4447-9D62-A0016BF22A95}" dateTime="2020-10-13T14:29:43" maxSheetId="2" userName="User" r:id="rId146" minRId="824">
    <sheetIdMap count="1">
      <sheetId val="1"/>
    </sheetIdMap>
  </header>
  <header guid="{25B3F291-032F-499A-A73C-FCAA24B4CC41}" dateTime="2020-10-13T14:29:48" maxSheetId="2" userName="User" r:id="rId147">
    <sheetIdMap count="1">
      <sheetId val="1"/>
    </sheetIdMap>
  </header>
  <header guid="{4161CC12-7E57-41B8-AED2-CE348B153368}" dateTime="2020-10-13T14:50:04" maxSheetId="2" userName="Пользователь Windows" r:id="rId148" minRId="829" maxRId="891">
    <sheetIdMap count="1">
      <sheetId val="1"/>
    </sheetIdMap>
  </header>
  <header guid="{B469855E-54E7-4D12-B427-A5BFC8BEF64C}" dateTime="2020-10-13T14:57:14" maxSheetId="2" userName="Пользователь Windows" r:id="rId149" minRId="895" maxRId="904">
    <sheetIdMap count="1">
      <sheetId val="1"/>
    </sheetIdMap>
  </header>
  <header guid="{592F05C8-8D7F-4609-B9AF-C9BDE1E90BF9}" dateTime="2020-10-13T15:09:54" maxSheetId="2" userName="Пользователь Windows" r:id="rId150" minRId="908" maxRId="952">
    <sheetIdMap count="1">
      <sheetId val="1"/>
    </sheetIdMap>
  </header>
  <header guid="{53C50FC5-29EB-4744-9044-F98EC62780E3}" dateTime="2020-10-13T15:15:21" maxSheetId="2" userName="Пользователь Windows" r:id="rId151">
    <sheetIdMap count="1">
      <sheetId val="1"/>
    </sheetIdMap>
  </header>
  <header guid="{E7E1BFF1-E22B-4384-8F1E-B77735A9C6EB}" dateTime="2020-10-13T15:29:06" maxSheetId="2" userName="Пользователь Windows" r:id="rId152">
    <sheetIdMap count="1">
      <sheetId val="1"/>
    </sheetIdMap>
  </header>
  <header guid="{7061D038-D152-4AC6-AF73-9CDBCBBCA1BF}" dateTime="2020-10-13T15:30:28" maxSheetId="2" userName="Пользователь Windows" r:id="rId153">
    <sheetIdMap count="1">
      <sheetId val="1"/>
    </sheetIdMap>
  </header>
  <header guid="{9DEA7D0D-EC21-4F82-8590-42BE4E05349A}" dateTime="2020-10-13T15:56:42" maxSheetId="2" userName="Пользователь Windows" r:id="rId154" minRId="959" maxRId="967">
    <sheetIdMap count="1">
      <sheetId val="1"/>
    </sheetIdMap>
  </header>
  <header guid="{E4E63DD3-DC7F-4264-9BBE-27A6DFE141E0}" dateTime="2020-10-13T16:35:45" maxSheetId="2" userName="Лена Луцюк" r:id="rId155" minRId="968" maxRId="1016">
    <sheetIdMap count="1">
      <sheetId val="1"/>
    </sheetIdMap>
  </header>
  <header guid="{80E51B99-F6D4-4FAF-9516-E0BA8F69B5C9}" dateTime="2020-10-13T16:38:14" maxSheetId="2" userName="Лена Луцюк" r:id="rId156" minRId="1019" maxRId="1020">
    <sheetIdMap count="1">
      <sheetId val="1"/>
    </sheetIdMap>
  </header>
  <header guid="{CB30D351-8475-49B2-A90F-AAF5D6E96A74}" dateTime="2020-10-13T16:40:30" maxSheetId="2" userName="Лена Луцюк" r:id="rId157">
    <sheetIdMap count="1">
      <sheetId val="1"/>
    </sheetIdMap>
  </header>
  <header guid="{8109BAC6-5FC6-4368-8561-B77C3EDE0ED7}" dateTime="2020-10-15T10:42:56" maxSheetId="2" userName="Свіцельська Ірина" r:id="rId158">
    <sheetIdMap count="1">
      <sheetId val="1"/>
    </sheetIdMap>
  </header>
  <header guid="{0EA259AE-E701-4739-93D0-717E5E4D2098}" dateTime="2020-10-15T11:06:40" maxSheetId="2" userName="Пользователь Windows" r:id="rId159" minRId="1028">
    <sheetIdMap count="1">
      <sheetId val="1"/>
    </sheetIdMap>
  </header>
  <header guid="{A58E1CE3-A8A1-410D-9176-C0AA071DDD5C}" dateTime="2020-10-15T11:14:29" maxSheetId="2" userName="Пользователь Windows" r:id="rId160" minRId="1029" maxRId="1104">
    <sheetIdMap count="1">
      <sheetId val="1"/>
    </sheetIdMap>
  </header>
  <header guid="{A2EC7C88-9FB2-4C22-B078-AA96AC985BE9}" dateTime="2020-10-15T11:23:26" maxSheetId="2" userName="Oleg" r:id="rId161" minRId="1105" maxRId="1110">
    <sheetIdMap count="1">
      <sheetId val="1"/>
    </sheetIdMap>
  </header>
  <header guid="{2416EC7B-D990-4C66-A0AD-EBDA8E12BC4C}" dateTime="2020-10-15T11:23:41" maxSheetId="2" userName="Oleg" r:id="rId162">
    <sheetIdMap count="1">
      <sheetId val="1"/>
    </sheetIdMap>
  </header>
  <header guid="{FBF8391E-9945-4275-9460-7A1419816181}" dateTime="2020-10-15T11:26:53" maxSheetId="2" userName="Пользователь Windows" r:id="rId163">
    <sheetIdMap count="1">
      <sheetId val="1"/>
    </sheetIdMap>
  </header>
  <header guid="{D629B981-AA6D-4739-B418-BD4FED7AC1D6}" dateTime="2020-10-15T11:28:30" maxSheetId="2" userName="Oleg" r:id="rId164">
    <sheetIdMap count="1">
      <sheetId val="1"/>
    </sheetIdMap>
  </header>
  <header guid="{28DDAA10-40FF-4944-B3F4-705081F465DB}" dateTime="2020-10-15T11:56:10" maxSheetId="2" userName="Пользователь Windows" r:id="rId165">
    <sheetIdMap count="1">
      <sheetId val="1"/>
    </sheetIdMap>
  </header>
  <header guid="{3C79E4A5-7328-45F6-BCA0-84203BDDB27A}" dateTime="2020-10-15T11:58:36" maxSheetId="2" userName="Пользователь Windows" r:id="rId166" minRId="1120" maxRId="1124">
    <sheetIdMap count="1">
      <sheetId val="1"/>
    </sheetIdMap>
  </header>
  <header guid="{6B07F059-4D92-4D17-9B31-9E64BF69D690}" dateTime="2020-10-15T14:11:54" maxSheetId="2" userName="Пользователь Windows" r:id="rId167">
    <sheetIdMap count="1">
      <sheetId val="1"/>
    </sheetIdMap>
  </header>
  <header guid="{50E13FDE-CCDC-479D-887C-A07E3A3A6692}" dateTime="2020-10-15T14:44:11" maxSheetId="2" userName="Лена Луцюк" r:id="rId168" minRId="1125" maxRId="1127">
    <sheetIdMap count="1">
      <sheetId val="1"/>
    </sheetIdMap>
  </header>
  <header guid="{49ECD740-ACF1-497A-B771-B1B9BA3450D2}" dateTime="2020-10-15T14:47:08" maxSheetId="2" userName="Лена Луцюк" r:id="rId169">
    <sheetIdMap count="1">
      <sheetId val="1"/>
    </sheetIdMap>
  </header>
  <header guid="{1D7D2488-D305-4CDE-810A-104905FA0B52}" dateTime="2020-10-15T14:51:17" maxSheetId="2" userName="Лена Луцюк" r:id="rId170" minRId="1132">
    <sheetIdMap count="1">
      <sheetId val="1"/>
    </sheetIdMap>
  </header>
  <header guid="{CA9F6953-06CC-45D1-8DCE-994E21B97553}" dateTime="2020-10-15T14:52:34" maxSheetId="2" userName="Oleg" r:id="rId171">
    <sheetIdMap count="1">
      <sheetId val="1"/>
    </sheetIdMap>
  </header>
  <header guid="{60FD85FE-7587-4186-94B3-65860E982FDE}" dateTime="2020-10-15T14:54:36" maxSheetId="2" userName="Oleg" r:id="rId172">
    <sheetIdMap count="1">
      <sheetId val="1"/>
    </sheetIdMap>
  </header>
  <header guid="{DF71DA49-9C64-4405-B9E3-B777634F0481}" dateTime="2020-10-15T16:00:03" maxSheetId="2" userName="Пользователь Windows" r:id="rId173" minRId="1141" maxRId="1143">
    <sheetIdMap count="1">
      <sheetId val="1"/>
    </sheetIdMap>
  </header>
  <header guid="{E7ABCA1A-2FB8-4B28-9BC7-8B2638A4506F}" dateTime="2020-10-15T16:02:35" maxSheetId="2" userName="Пользователь Windows" r:id="rId174">
    <sheetIdMap count="1">
      <sheetId val="1"/>
    </sheetIdMap>
  </header>
  <header guid="{791CA6EF-8C91-4A93-8BC4-4A25BCF7047E}" dateTime="2020-10-15T16:04:18" maxSheetId="2" userName="Пользователь Windows" r:id="rId175">
    <sheetIdMap count="1">
      <sheetId val="1"/>
    </sheetIdMap>
  </header>
  <header guid="{77230CB8-6909-466F-A7C1-8D5489213BBF}" dateTime="2020-10-15T16:21:30" maxSheetId="2" userName="User" r:id="rId176">
    <sheetIdMap count="1">
      <sheetId val="1"/>
    </sheetIdMap>
  </header>
  <header guid="{265420EB-184C-4A8E-91E4-408BD1FFF82E}" dateTime="2020-10-15T16:22:29" maxSheetId="2" userName="Oleg" r:id="rId177" minRId="1146">
    <sheetIdMap count="1">
      <sheetId val="1"/>
    </sheetIdMap>
  </header>
  <header guid="{C5EA09E7-5D21-47EC-90F5-EF3F66F96043}" dateTime="2020-10-15T16:35:07" maxSheetId="2" userName="Oleg" r:id="rId178">
    <sheetIdMap count="1">
      <sheetId val="1"/>
    </sheetIdMap>
  </header>
  <header guid="{7DFDACF2-1FB6-4366-B2CA-A338334E8115}" dateTime="2020-10-15T16:54:27" maxSheetId="2" userName="Пользователь Windows" r:id="rId179">
    <sheetIdMap count="1">
      <sheetId val="1"/>
    </sheetIdMap>
  </header>
  <header guid="{1D6E424A-F9D9-4008-B656-AA40167CC178}" dateTime="2020-10-15T16:55:11" maxSheetId="2" userName="Пользователь Windows" r:id="rId180">
    <sheetIdMap count="1">
      <sheetId val="1"/>
    </sheetIdMap>
  </header>
  <header guid="{4D5BF5EF-4D7D-48A6-BD7C-316D04192D0B}" dateTime="2020-10-16T10:06:14" maxSheetId="2" userName="Лена Луцюк" r:id="rId181" minRId="1153">
    <sheetIdMap count="1">
      <sheetId val="1"/>
    </sheetIdMap>
  </header>
  <header guid="{C2299EDD-A877-4A62-9034-5882231A2001}" dateTime="2020-10-16T10:41:41" maxSheetId="2" userName="Oleg" r:id="rId182">
    <sheetIdMap count="1">
      <sheetId val="1"/>
    </sheetIdMap>
  </header>
  <header guid="{C2ACE0D2-5CD9-4FD4-852C-19C90C312FD4}" dateTime="2020-10-19T08:55:31" maxSheetId="2" userName="Oleg" r:id="rId183">
    <sheetIdMap count="1">
      <sheetId val="1"/>
    </sheetIdMap>
  </header>
  <header guid="{A3445DDB-D4AF-4857-8AD3-90FDFE43A0FA}" dateTime="2020-10-19T08:57:01" maxSheetId="2" userName="Oleg" r:id="rId184">
    <sheetIdMap count="1">
      <sheetId val="1"/>
    </sheetIdMap>
  </header>
  <header guid="{9F11C359-F632-44D2-8E64-251248503847}" dateTime="2020-10-19T08:57:17" maxSheetId="2" userName="Oleg" r:id="rId185">
    <sheetIdMap count="1">
      <sheetId val="1"/>
    </sheetIdMap>
  </header>
  <header guid="{1A8C4638-025E-4CE2-AD64-402D08C57D27}" dateTime="2020-10-19T08:58:58" maxSheetId="2" userName="Oleg" r:id="rId186">
    <sheetIdMap count="1">
      <sheetId val="1"/>
    </sheetIdMap>
  </header>
  <header guid="{239E315B-A634-4DC5-A982-2E5D75B0207C}" dateTime="2020-10-19T09:03:15" maxSheetId="2" userName="Oleg" r:id="rId187">
    <sheetIdMap count="1">
      <sheetId val="1"/>
    </sheetIdMap>
  </header>
  <header guid="{B475714E-48CB-4F4B-A0AA-DB473ACD66EA}" dateTime="2020-10-19T09:21:59" maxSheetId="2" userName="Oleg" r:id="rId188">
    <sheetIdMap count="1">
      <sheetId val="1"/>
    </sheetIdMap>
  </header>
  <header guid="{C988B45F-D03A-4931-8B30-1DC60DA83CA9}" dateTime="2020-10-23T12:53:31" maxSheetId="2" userName="Oleg" r:id="rId189" minRId="1177" maxRId="1184">
    <sheetIdMap count="1">
      <sheetId val="1"/>
    </sheetIdMap>
  </header>
  <header guid="{29AC9406-9CC9-4014-A75C-657941887066}" dateTime="2020-10-23T12:54:00" maxSheetId="2" userName="Oleg" r:id="rId190" minRId="1188" maxRId="1190">
    <sheetIdMap count="1">
      <sheetId val="1"/>
    </sheetIdMap>
  </header>
  <header guid="{1FBC321F-877D-4962-8612-2BC734D1250B}" dateTime="2020-10-23T12:54:12" maxSheetId="2" userName="Oleg" r:id="rId191">
    <sheetIdMap count="1">
      <sheetId val="1"/>
    </sheetIdMap>
  </header>
  <header guid="{C7BED2F8-6129-442B-97FE-D43852F3543B}" dateTime="2020-10-23T12:54:34" maxSheetId="2" userName="Oleg" r:id="rId19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Лист3!$A$2:$M$273</formula>
    <oldFormula>Лист3!$A$2:$M$273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Лист3!$271:$271</formula>
    <oldFormula>Лист3!$271:$271</oldFormula>
  </rdn>
  <rcv guid="{2DF14B55-54F3-4E86-BD73-319E8B09905C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642" sId="1" odxf="1" s="1" dxf="1">
    <oc r="A81" t="inlineStr">
      <is>
        <t>0813242</t>
      </is>
    </oc>
    <nc r="A81" t="inlineStr">
      <is>
        <t>0817363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8"/>
        <color auto="1"/>
        <name val="Times New Roman"/>
        <scheme val="none"/>
      </font>
      <fill>
        <patternFill patternType="none">
          <bgColor indexed="65"/>
        </patternFill>
      </fill>
    </ndxf>
  </rcc>
  <rcc rId="643" sId="1" odxf="1" s="1" dxf="1">
    <oc r="B81" t="inlineStr">
      <is>
        <t>3242</t>
      </is>
    </oc>
    <nc r="B81" t="inlineStr">
      <is>
        <t>7363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8"/>
        <color auto="1"/>
        <name val="Times New Roman"/>
        <scheme val="none"/>
      </font>
      <fill>
        <patternFill patternType="none">
          <bgColor indexed="65"/>
        </patternFill>
      </fill>
    </ndxf>
  </rcc>
  <rcc rId="644" sId="1" odxf="1" s="1" dxf="1">
    <oc r="C81" t="inlineStr">
      <is>
        <t>1090</t>
      </is>
    </oc>
    <nc r="C81" t="inlineStr">
      <is>
        <t>0490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8"/>
        <color auto="1"/>
        <name val="Times New Roman"/>
        <scheme val="none"/>
      </font>
      <fill>
        <patternFill patternType="none">
          <bgColor indexed="65"/>
        </patternFill>
      </fill>
    </ndxf>
  </rcc>
  <rcc rId="645" sId="1" odxf="1" s="1" dxf="1">
    <oc r="D81" t="inlineStr">
      <is>
        <t>Інші заходи у сфері соціального захисту і соціального забезпечення</t>
      </is>
    </oc>
    <nc r="D81" t="inlineStr">
      <is>
        <t>Виконання інвестиційних проєктів в рамках здійснення заходів щодо соціально-економічного розвитку окремих територій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8"/>
        <color auto="1"/>
        <name val="Times New Roman"/>
        <scheme val="none"/>
      </font>
      <fill>
        <patternFill patternType="none">
          <bgColor indexed="65"/>
        </patternFill>
      </fill>
    </ndxf>
  </rcc>
  <rfmt sheetId="1" sqref="D81" start="0" length="2147483647">
    <dxf>
      <font>
        <sz val="14"/>
      </font>
    </dxf>
  </rfmt>
  <rfmt sheetId="1" sqref="A81:C81" start="0" length="2147483647">
    <dxf>
      <font>
        <sz val="14"/>
      </font>
    </dxf>
  </rfmt>
  <rrc rId="646" sId="1" ref="A91:XFD91" action="insertRow">
    <undo index="0" exp="area" ref3D="1" dr="$A$253:$XFD$253" dn="Z_F1F54A05_5B5E_4C6E_AAE8_48311ED03AC9_.wvu.Rows" sId="1"/>
    <undo index="0" exp="area" ref3D="1" dr="$A$253:$XFD$253" dn="Z_E4AFF5C9_3DFC_4607_9EDE_F8BFA129163D_.wvu.Rows" sId="1"/>
    <undo index="0" exp="area" ref3D="1" dr="$A$253:$XFD$253" dn="Z_CD175147_1AE1_4489_835A_3B5FE744F708_.wvu.Rows" sId="1"/>
    <undo index="0" exp="area" ref3D="1" dr="$A$253:$XFD$253" dn="Z_907AAE17_B701_4AD1_92CD_A0B4B5571C7A_.wvu.Rows" sId="1"/>
    <undo index="0" exp="area" ref3D="1" dr="$A$253:$XFD$253" dn="Z_6191942C_4D3B_47B9_986D_EB2524784E3A_.wvu.Rows" sId="1"/>
    <undo index="0" exp="area" ref3D="1" dr="$A$253:$XFD$253" dn="Z_571B61A6_1904_4FC2_A9E0_DBF436E3A184_.wvu.Rows" sId="1"/>
    <undo index="0" exp="area" ref3D="1" dr="$A$253:$XFD$253" dn="Z_2DF14B55_54F3_4E86_BD73_319E8B09905C_.wvu.Rows" sId="1"/>
    <undo index="0" exp="area" ref3D="1" dr="$A$253:$XFD$253" dn="Z_21DB0D47_AEF4_4AA4_A186_DE966A02E2DE_.wvu.Rows" sId="1"/>
    <undo index="0" exp="area" ref3D="1" dr="$A$253:$XFD$253" dn="Z_1F1F56A9_BA00_4973_95ED_0E6424B560A4_.wvu.Rows" sId="1"/>
  </rrc>
  <rcc rId="647" sId="1" odxf="1" dxf="1">
    <nc r="A91" t="inlineStr">
      <is>
        <t>1113133</t>
      </is>
    </nc>
    <odxf>
      <font>
        <sz val="14"/>
        <name val="Times New Roman"/>
        <scheme val="none"/>
      </font>
      <fill>
        <patternFill patternType="solid">
          <bgColor theme="0"/>
        </patternFill>
      </fill>
    </odxf>
    <ndxf>
      <font>
        <sz val="18"/>
        <name val="Times New Roman"/>
        <scheme val="none"/>
      </font>
      <fill>
        <patternFill patternType="none">
          <bgColor indexed="65"/>
        </patternFill>
      </fill>
    </ndxf>
  </rcc>
  <rcc rId="648" sId="1" odxf="1" dxf="1">
    <nc r="B91" t="inlineStr">
      <is>
        <t>3133</t>
      </is>
    </nc>
    <odxf>
      <font>
        <sz val="14"/>
        <name val="Times New Roman"/>
        <scheme val="none"/>
      </font>
      <fill>
        <patternFill patternType="solid">
          <bgColor theme="0"/>
        </patternFill>
      </fill>
    </odxf>
    <ndxf>
      <font>
        <sz val="18"/>
        <name val="Times New Roman"/>
        <scheme val="none"/>
      </font>
      <fill>
        <patternFill patternType="none">
          <bgColor indexed="65"/>
        </patternFill>
      </fill>
    </ndxf>
  </rcc>
  <rcc rId="649" sId="1" odxf="1" dxf="1">
    <nc r="C91" t="inlineStr">
      <is>
        <t>1040</t>
      </is>
    </nc>
    <odxf>
      <font>
        <sz val="14"/>
        <name val="Times New Roman"/>
        <scheme val="none"/>
      </font>
      <fill>
        <patternFill patternType="solid">
          <bgColor theme="0"/>
        </patternFill>
      </fill>
    </odxf>
    <ndxf>
      <font>
        <sz val="18"/>
        <name val="Times New Roman"/>
        <scheme val="none"/>
      </font>
      <fill>
        <patternFill patternType="none">
          <bgColor indexed="65"/>
        </patternFill>
      </fill>
    </ndxf>
  </rcc>
  <rcc rId="650" sId="1" odxf="1" dxf="1">
    <nc r="D91" t="inlineStr">
      <is>
        <t>Інші заходи та заклади молодіжної політики</t>
      </is>
    </nc>
    <odxf>
      <font>
        <sz val="14"/>
        <name val="Times New Roman"/>
        <scheme val="none"/>
      </font>
      <fill>
        <patternFill patternType="solid">
          <bgColor theme="0"/>
        </patternFill>
      </fill>
    </odxf>
    <ndxf>
      <font>
        <sz val="18"/>
        <name val="Times New Roman"/>
        <scheme val="none"/>
      </font>
      <fill>
        <patternFill patternType="none">
          <bgColor indexed="65"/>
        </patternFill>
      </fill>
    </ndxf>
  </rcc>
  <rfmt sheetId="1" sqref="A91:D91" start="0" length="2147483647">
    <dxf>
      <font>
        <sz val="14"/>
      </font>
    </dxf>
  </rfmt>
  <rcc rId="651" sId="1" numFmtId="4">
    <nc r="J91">
      <v>20000</v>
    </nc>
  </rcc>
  <rcc rId="652" sId="1" numFmtId="4">
    <nc r="I91">
      <v>20000</v>
    </nc>
  </rcc>
  <rcc rId="653" sId="1">
    <oc r="I89">
      <f>I92+I90</f>
    </oc>
    <nc r="I89">
      <f>I92+I90+I91</f>
    </nc>
  </rcc>
  <rcc rId="654" sId="1">
    <oc r="J89">
      <f>J92+J90</f>
    </oc>
    <nc r="J89">
      <f>J92+J90+J91</f>
    </nc>
  </rcc>
  <rcv guid="{E4AFF5C9-3DFC-4607-9EDE-F8BFA129163D}" action="delete"/>
  <rdn rId="0" localSheetId="1" customView="1" name="Z_E4AFF5C9_3DFC_4607_9EDE_F8BFA129163D_.wvu.Rows" hidden="1" oldHidden="1">
    <formula>Лист3!$254:$254</formula>
    <oldFormula>Лист3!$254:$254</oldFormula>
  </rdn>
  <rcv guid="{E4AFF5C9-3DFC-4607-9EDE-F8BFA129163D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Лист3!$A$2:$M$273</formula>
    <oldFormula>Лист3!$A$2:$M$273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Лист3!$271:$271</formula>
    <oldFormula>Лист3!$271:$271</oldFormula>
  </rdn>
  <rcv guid="{2DF14B55-54F3-4E86-BD73-319E8B09905C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1105" sId="1">
    <oc r="I257">
      <f>+J257+K257+L257</f>
    </oc>
    <nc r="I257">
      <f>+J257+K257+L257</f>
    </nc>
  </rcc>
  <rcc rId="1106" sId="1">
    <oc r="I268">
      <f>I12+I23+I72+I95+I101+I106+I134+I160+I239+I243+I264+I90+I260</f>
    </oc>
    <nc r="I268">
      <f>I12+I23+I72+I95+I101+I106+I134+I160+I239+I243+I264+I90+I260+I257</f>
    </nc>
  </rcc>
  <rcc rId="1107" sId="1">
    <oc r="J268">
      <f>J12+J23+J72+J95+J101+J106+J134+J160+J239+J243+J264+J90+J260</f>
    </oc>
    <nc r="J268">
      <f>J12+J23+J72+J95+J101+J106+J134+J160+J239+J243+J264+J90+J260+J257</f>
    </nc>
  </rcc>
  <rcc rId="1108" sId="1">
    <oc r="K268">
      <f>K12+K23+K72+K95+K101+K106+K134+K160+K239+K243+K264+K90+K260</f>
    </oc>
    <nc r="K268">
      <f>K12+K23+K72+K95+K101+K106+K134+K160+K239+K243+K264+K90+K260+K257</f>
    </nc>
  </rcc>
  <rcc rId="1109" sId="1">
    <oc r="L268">
      <f>L12+L23+L72+L95+L101+L106+L134+L160+L239+L243+L264+L90+L260</f>
    </oc>
    <nc r="L268">
      <f>L12+L23+L72+L95+L101+L106+L134+L160+L239+L243+L264+L90+L260+L257</f>
    </nc>
  </rcc>
  <rcc rId="1110" sId="1">
    <nc r="M268">
      <f>M12+M23+M72+M95+M101+M106+M134+M160+M239+M243+M264+M90+M260+M257</f>
    </nc>
  </rcc>
  <rcv guid="{2DF14B55-54F3-4E86-BD73-319E8B09905C}" action="delete"/>
  <rdn rId="0" localSheetId="1" customView="1" name="Z_2DF14B55_54F3_4E86_BD73_319E8B09905C_.wvu.PrintArea" hidden="1" oldHidden="1">
    <formula>Лист3!$A$2:$M$273</formula>
    <oldFormula>Лист3!$A$2:$M$273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Лист3!$271:$271</formula>
    <oldFormula>Лист3!$271:$271</oldFormula>
  </rdn>
  <rcv guid="{2DF14B55-54F3-4E86-BD73-319E8B09905C}" action="add"/>
</revisions>
</file>

<file path=xl/revisions/revisionLog11011.xml><?xml version="1.0" encoding="utf-8"?>
<revisions xmlns="http://schemas.openxmlformats.org/spreadsheetml/2006/main" xmlns:r="http://schemas.openxmlformats.org/officeDocument/2006/relationships">
  <rcc rId="1029" sId="1" odxf="1" dxf="1" numFmtId="4">
    <oc r="I163">
      <v>4050</v>
    </oc>
    <nc r="I163">
      <f>J163+K163+L163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0" sId="1" odxf="1" dxf="1" numFmtId="4">
    <oc r="I164">
      <v>650899.72</v>
    </oc>
    <nc r="I164">
      <f>J164+K164+L164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1" sId="1" odxf="1" dxf="1" numFmtId="4">
    <oc r="I165">
      <v>20000</v>
    </oc>
    <nc r="I165">
      <f>J165+K165+L165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2" sId="1" odxf="1" dxf="1" numFmtId="4">
    <oc r="I166">
      <v>7724.85</v>
    </oc>
    <nc r="I166">
      <f>J166+K166+L166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3" sId="1" odxf="1" dxf="1" numFmtId="4">
    <oc r="I167">
      <v>17200</v>
    </oc>
    <nc r="I167">
      <f>J167+K167+L167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4" sId="1" odxf="1" dxf="1">
    <oc r="I168">
      <f>J168+K168+L168</f>
    </oc>
    <nc r="I168">
      <f>J168+K168+L168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5" sId="1" odxf="1" dxf="1">
    <oc r="I169">
      <f>J169+K169+L169</f>
    </oc>
    <nc r="I169">
      <f>J169+K169+L169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6" sId="1" odxf="1" dxf="1">
    <oc r="I170">
      <f>J170+K170+L170</f>
    </oc>
    <nc r="I170">
      <f>J170+K170+L170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7" sId="1" odxf="1" dxf="1">
    <oc r="I171">
      <f>J171+K171+L171</f>
    </oc>
    <nc r="I171">
      <f>J171+K171+L171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8" sId="1" odxf="1" dxf="1">
    <oc r="I172">
      <f>J172+K172+L172</f>
    </oc>
    <nc r="I172">
      <f>J172+K172+L172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39" sId="1" odxf="1" dxf="1">
    <oc r="I173">
      <f>J173+K173+L173</f>
    </oc>
    <nc r="I173">
      <f>J173+K173+L173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0" sId="1" odxf="1" dxf="1" numFmtId="4">
    <oc r="I174">
      <v>97631.55</v>
    </oc>
    <nc r="I174">
      <f>J174+K174+L174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1" sId="1" odxf="1" dxf="1" numFmtId="4">
    <oc r="I175">
      <v>1350</v>
    </oc>
    <nc r="I175">
      <f>J175+K175+L175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2" sId="1" odxf="1" dxf="1" numFmtId="4">
    <oc r="I176">
      <v>39640</v>
    </oc>
    <nc r="I176">
      <f>J176+K176+L176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3" sId="1" odxf="1" dxf="1" numFmtId="4">
    <oc r="I177">
      <v>14037.82</v>
    </oc>
    <nc r="I177">
      <f>J177+K177+L177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4" sId="1" odxf="1" dxf="1" numFmtId="4">
    <oc r="I178">
      <v>2700</v>
    </oc>
    <nc r="I178">
      <f>J178+K178+L178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5" sId="1" odxf="1" dxf="1">
    <oc r="I179">
      <f>+J179</f>
    </oc>
    <nc r="I179">
      <f>J179+K179+L179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6" sId="1" odxf="1" dxf="1" numFmtId="4">
    <oc r="I180">
      <v>1026</v>
    </oc>
    <nc r="I180">
      <f>J180+K180+L180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7" sId="1" odxf="1" dxf="1">
    <oc r="I181">
      <f>+J181</f>
    </oc>
    <nc r="I181">
      <f>J181+K181+L181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8" sId="1" odxf="1" dxf="1" numFmtId="4">
    <oc r="I182">
      <v>89000</v>
    </oc>
    <nc r="I182">
      <f>J182+K182+L182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49" sId="1" odxf="1" dxf="1" numFmtId="4">
    <oc r="I183">
      <v>1620</v>
    </oc>
    <nc r="I183">
      <f>J183+K183+L183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50" sId="1" odxf="1" dxf="1" numFmtId="4">
    <oc r="I184">
      <v>834979.01</v>
    </oc>
    <nc r="I184">
      <f>J184+K184+L184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51" sId="1" odxf="1" dxf="1" numFmtId="4">
    <oc r="I185">
      <v>1350</v>
    </oc>
    <nc r="I185">
      <f>J185+K185+L185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52" sId="1" odxf="1" dxf="1">
    <oc r="I186">
      <f>411550.4-130765.69</f>
    </oc>
    <nc r="I186">
      <f>J186+K186+L186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053" sId="1" odxf="1" dxf="1">
    <oc r="I187">
      <f>2510000-2154.86</f>
    </oc>
    <nc r="I187">
      <f>J187+K187+L187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054" sId="1" odxf="1" dxf="1">
    <oc r="I188">
      <f>+L188+J188</f>
    </oc>
    <nc r="I188">
      <f>J188+K188+L188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55" sId="1" odxf="1" dxf="1">
    <oc r="I189">
      <f>J189+K189+L189</f>
    </oc>
    <nc r="I189">
      <f>J189+K189+L189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56" sId="1" odxf="1" dxf="1">
    <oc r="I190">
      <f>J190+K190+L190</f>
    </oc>
    <nc r="I190">
      <f>J190+K190+L190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57" sId="1" odxf="1" dxf="1" numFmtId="4">
    <oc r="I191">
      <v>1000000</v>
    </oc>
    <nc r="I191">
      <f>J191+K191+L191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058" sId="1" odxf="1" dxf="1">
    <oc r="I192">
      <f>J192+K192+L192</f>
    </oc>
    <nc r="I192">
      <f>J192+K192+L192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59" sId="1" odxf="1" dxf="1">
    <oc r="I193">
      <f>J193+K193+L193</f>
    </oc>
    <nc r="I193">
      <f>J193+K193+L193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60" sId="1" odxf="1" dxf="1">
    <oc r="I194">
      <f>J194+K194+L194</f>
    </oc>
    <nc r="I194">
      <f>J194+K194+L194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61" sId="1" odxf="1" dxf="1">
    <oc r="I195">
      <f>J195+K195+L195</f>
    </oc>
    <nc r="I195">
      <f>J195+K195+L195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62" sId="1" odxf="1" dxf="1">
    <oc r="I196">
      <f>J196+K196+L196</f>
    </oc>
    <nc r="I196">
      <f>J196+K196+L196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063" sId="1" odxf="1" dxf="1" numFmtId="4">
    <oc r="I197">
      <v>87457.19</v>
    </oc>
    <nc r="I197">
      <f>J197+K197+L197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64" sId="1" odxf="1" dxf="1" numFmtId="4">
    <oc r="I198">
      <v>16605.79</v>
    </oc>
    <nc r="I198">
      <f>J198+K198+L198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65" sId="1" odxf="1" dxf="1" numFmtId="4">
    <oc r="I199">
      <v>4673.8599999999997</v>
    </oc>
    <nc r="I199">
      <f>J199+K199+L199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66" sId="1" odxf="1" dxf="1">
    <oc r="I200">
      <f>29500-3902</f>
    </oc>
    <nc r="I200">
      <f>J200+K200+L200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067" sId="1" odxf="1" dxf="1">
    <oc r="I201">
      <f>J201+K201+L201</f>
    </oc>
    <nc r="I201">
      <f>J201+K201+L201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68" sId="1" odxf="1" dxf="1">
    <oc r="I202">
      <f>J202+K202+L202</f>
    </oc>
    <nc r="I202">
      <f>J202+K202+L202</f>
    </nc>
    <odxf>
      <font>
        <sz val="16"/>
        <name val="Times New Roman"/>
        <scheme val="none"/>
      </font>
      <fill>
        <patternFill patternType="none">
          <bgColor indexed="65"/>
        </patternFill>
      </fill>
    </odxf>
    <ndxf>
      <font>
        <sz val="16"/>
        <name val="Times New Roman"/>
        <scheme val="none"/>
      </font>
      <fill>
        <patternFill patternType="solid">
          <bgColor theme="0"/>
        </patternFill>
      </fill>
    </ndxf>
  </rcc>
  <rcc rId="1069" sId="1" odxf="1" dxf="1" numFmtId="4">
    <oc r="I203">
      <v>1835</v>
    </oc>
    <nc r="I203">
      <f>J203+K203+L203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70" sId="1" odxf="1" dxf="1">
    <oc r="I204">
      <f>J204+K204+L204</f>
    </oc>
    <nc r="I204">
      <f>J204+K204+L204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71" sId="1" odxf="1" dxf="1">
    <oc r="I205">
      <f>J205+K205+L205</f>
    </oc>
    <nc r="I205">
      <f>J205+K205+L205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72" sId="1" odxf="1" dxf="1">
    <oc r="I206">
      <f>J206+K206+L206</f>
    </oc>
    <nc r="I206">
      <f>J206+K206+L206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73" sId="1" odxf="1" dxf="1">
    <oc r="I207">
      <f>J207+K207+L207</f>
    </oc>
    <nc r="I207">
      <f>J207+K207+L207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74" sId="1" odxf="1" dxf="1">
    <oc r="I208">
      <f>+J208</f>
    </oc>
    <nc r="I208">
      <f>J208+K208+L208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75" sId="1" odxf="1" dxf="1" numFmtId="4">
    <oc r="I209">
      <v>1650000</v>
    </oc>
    <nc r="I209">
      <f>J209+K209+L209</f>
    </nc>
    <odxf>
      <font>
        <sz val="16"/>
        <name val="Times New Roman"/>
        <scheme val="none"/>
      </font>
      <fill>
        <patternFill patternType="none">
          <bgColor indexed="65"/>
        </patternFill>
      </fill>
    </odxf>
    <ndxf>
      <font>
        <sz val="16"/>
        <name val="Times New Roman"/>
        <scheme val="none"/>
      </font>
      <fill>
        <patternFill patternType="solid">
          <bgColor theme="0"/>
        </patternFill>
      </fill>
    </ndxf>
  </rcc>
  <rcc rId="1076" sId="1" odxf="1" dxf="1" numFmtId="4">
    <oc r="I210">
      <v>1620</v>
    </oc>
    <nc r="I210">
      <f>J210+K210+L210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77" sId="1" odxf="1" dxf="1" numFmtId="4">
    <oc r="I211">
      <v>26081</v>
    </oc>
    <nc r="I211">
      <f>J211+K211+L211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78" sId="1" odxf="1" dxf="1" numFmtId="4">
    <oc r="I212">
      <v>52080.639999999999</v>
    </oc>
    <nc r="I212">
      <f>J212+K212+L212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79" sId="1" odxf="1" dxf="1">
    <oc r="I213">
      <f>J213+K213+L213</f>
    </oc>
    <nc r="I213">
      <f>J213+K213+L213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80" sId="1" odxf="1" dxf="1">
    <oc r="I214">
      <f>J214+K214+L214</f>
    </oc>
    <nc r="I214">
      <f>J214+K214+L214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81" sId="1" odxf="1" dxf="1">
    <oc r="I215">
      <f>J215+K215+L215</f>
    </oc>
    <nc r="I215">
      <f>J215+K215+L215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82" sId="1" odxf="1" dxf="1" numFmtId="4">
    <oc r="I216">
      <v>1500000</v>
    </oc>
    <nc r="I216">
      <f>J216+K216+L216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083" sId="1" odxf="1" dxf="1">
    <oc r="I217">
      <f>J217+K217+L217</f>
    </oc>
    <nc r="I217">
      <f>J217+K217+L217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84" sId="1" odxf="1" dxf="1">
    <oc r="I218">
      <f>J218+K218+L218</f>
    </oc>
    <nc r="I218">
      <f>J218+K218+L218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85" sId="1" odxf="1" dxf="1">
    <oc r="I219">
      <f>+K219+J219</f>
    </oc>
    <nc r="I219">
      <f>J219+K219+L219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86" sId="1" odxf="1" dxf="1" numFmtId="4">
    <oc r="I220">
      <v>852693</v>
    </oc>
    <nc r="I220">
      <f>J220+K220+L220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87" sId="1" odxf="1" dxf="1" numFmtId="4">
    <oc r="I221">
      <v>716142.48</v>
    </oc>
    <nc r="I221">
      <f>J221+K221+L221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88" sId="1" odxf="1" dxf="1" numFmtId="4">
    <oc r="I222">
      <v>438113.55</v>
    </oc>
    <nc r="I222">
      <f>J222+K222+L222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89" sId="1" odxf="1" dxf="1">
    <oc r="I223">
      <f>J223+K223+L223</f>
    </oc>
    <nc r="I223">
      <f>J223+K223+L223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90" sId="1" odxf="1" dxf="1">
    <oc r="I224">
      <f>J224+K224+L224</f>
    </oc>
    <nc r="I224">
      <f>J224+K224+L224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91" sId="1" odxf="1" dxf="1">
    <oc r="I225">
      <f>J225+K225+L225</f>
    </oc>
    <nc r="I225">
      <f>J225+K225+L225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92" sId="1" odxf="1" dxf="1">
    <oc r="I226">
      <f>J226+K226+L226</f>
    </oc>
    <nc r="I226">
      <f>J226+K226+L226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93" sId="1" odxf="1" dxf="1">
    <oc r="I227">
      <f>J227+K227+L227</f>
    </oc>
    <nc r="I227">
      <f>J227+K227+L227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94" sId="1" odxf="1" dxf="1">
    <oc r="I228">
      <f>J228+K228+L228</f>
    </oc>
    <nc r="I228">
      <f>J228+K228+L228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95" sId="1" odxf="1" dxf="1">
    <oc r="I229">
      <f>J229+K229+L229</f>
    </oc>
    <nc r="I229">
      <f>J229+K229+L229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96" sId="1" odxf="1" dxf="1" numFmtId="4">
    <oc r="I230">
      <v>250000</v>
    </oc>
    <nc r="I230">
      <f>J230+K230+L230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97" sId="1" odxf="1" dxf="1" numFmtId="4">
    <oc r="I231">
      <v>143000</v>
    </oc>
    <nc r="I231">
      <f>J231+K231+L231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098" sId="1" odxf="1" dxf="1">
    <oc r="I232">
      <f>12963818.5-1650000-2557656.4</f>
    </oc>
    <nc r="I232">
      <f>J232+K232+L232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099" sId="1" odxf="1" dxf="1" numFmtId="4">
    <oc r="I233">
      <v>14105978.5</v>
    </oc>
    <nc r="I233">
      <f>J233+K233+L233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100" sId="1" odxf="1" dxf="1">
    <oc r="I234">
      <f>57250-111.6</f>
    </oc>
    <nc r="I234">
      <f>J234+K234+L234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101" sId="1" odxf="1" dxf="1" numFmtId="4">
    <oc r="I235">
      <v>32815</v>
    </oc>
    <nc r="I235">
      <f>J235+K235+L235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102" sId="1" odxf="1" dxf="1" numFmtId="4">
    <oc r="I236">
      <v>201314.87</v>
    </oc>
    <nc r="I236">
      <f>J236+K236+L236</f>
    </nc>
    <odxf>
      <font>
        <sz val="16"/>
        <name val="Times New Roman"/>
        <scheme val="none"/>
      </font>
    </odxf>
    <ndxf>
      <font>
        <sz val="16"/>
        <name val="Times New Roman"/>
        <scheme val="none"/>
      </font>
    </ndxf>
  </rcc>
  <rcc rId="1103" sId="1" odxf="1" dxf="1">
    <oc r="I237">
      <f>12000000-557658</f>
    </oc>
    <nc r="I237">
      <f>J237+K237+L237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c rId="1104" sId="1" odxf="1" dxf="1">
    <oc r="I238">
      <f>11000000-142582</f>
    </oc>
    <nc r="I238">
      <f>J238+K238+L238</f>
    </nc>
    <odxf>
      <font>
        <sz val="16"/>
        <name val="Times New Roman"/>
        <scheme val="none"/>
      </font>
      <fill>
        <patternFill>
          <bgColor rgb="FFFFFF00"/>
        </patternFill>
      </fill>
    </odxf>
    <ndxf>
      <font>
        <sz val="16"/>
        <name val="Times New Roman"/>
        <scheme val="none"/>
      </font>
      <fill>
        <patternFill>
          <bgColor theme="0"/>
        </patternFill>
      </fill>
    </ndxf>
  </rcc>
  <rcv guid="{F1F54A05-5B5E-4C6E-AAE8-48311ED03AC9}" action="delete"/>
  <rcv guid="{F1F54A05-5B5E-4C6E-AAE8-48311ED03AC9}" action="add"/>
</revisions>
</file>

<file path=xl/revisions/revisionLog110111.xml><?xml version="1.0" encoding="utf-8"?>
<revisions xmlns="http://schemas.openxmlformats.org/spreadsheetml/2006/main" xmlns:r="http://schemas.openxmlformats.org/officeDocument/2006/relationships">
  <rcc rId="1019" sId="1" numFmtId="4">
    <oc r="J80">
      <v>61500</v>
    </oc>
    <nc r="J80">
      <f>61500-23500</f>
    </nc>
  </rcc>
  <rcc rId="1020" sId="1">
    <oc r="J78">
      <f>1539000+265900</f>
    </oc>
    <nc r="J78">
      <f>1539000+265900+23500</f>
    </nc>
  </rcc>
  <rcv guid="{6191942C-4D3B-47B9-986D-EB2524784E3A}" action="delete"/>
  <rdn rId="0" localSheetId="1" customView="1" name="Z_6191942C_4D3B_47B9_986D_EB2524784E3A_.wvu.PrintTitles" hidden="1" oldHidden="1">
    <formula>Лист3!$8:$11</formula>
    <oldFormula>Лист3!$8:$11</oldFormula>
  </rdn>
  <rdn rId="0" localSheetId="1" customView="1" name="Z_6191942C_4D3B_47B9_986D_EB2524784E3A_.wvu.Rows" hidden="1" oldHidden="1">
    <formula>Лист3!$271:$271</formula>
    <oldFormula>Лист3!$271:$271</oldFormula>
  </rdn>
  <rcv guid="{6191942C-4D3B-47B9-986D-EB2524784E3A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Лист3!$A$2:$M$273</formula>
    <oldFormula>Лист3!$A$2:$M$273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Лист3!$271:$271</formula>
    <oldFormula>Лист3!$271:$271</oldFormula>
  </rdn>
  <rcv guid="{2DF14B55-54F3-4E86-BD73-319E8B09905C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Лист3!$A$2:$M$273</formula>
    <oldFormula>Лист3!$A$2:$M$273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Лист3!$271:$271</formula>
    <oldFormula>Лист3!$271:$271</oldFormula>
  </rdn>
  <rcv guid="{2DF14B55-54F3-4E86-BD73-319E8B09905C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Лист3!$270:$270</formula>
    <oldFormula>Лист3!$270:$270</oldFormula>
  </rdn>
  <rcv guid="{CD175147-1AE1-4489-835A-3B5FE744F708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Лист3!$A$2:$M$272</formula>
    <oldFormula>Лист3!$A$2:$M$272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Лист3!$270:$270</formula>
    <oldFormula>Лист3!$270:$270</oldFormula>
  </rdn>
  <rcv guid="{2DF14B55-54F3-4E86-BD73-319E8B09905C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c rId="1188" sId="1">
    <oc r="I73">
      <f>SUM(I74:I90)</f>
    </oc>
    <nc r="I73">
      <f>SUM(I74:I90)</f>
    </nc>
  </rcc>
  <rcc rId="1189" sId="1">
    <nc r="L73">
      <f>SUM(L74:L90)</f>
    </nc>
  </rcc>
  <rcc rId="1190" sId="1">
    <nc r="L72">
      <f>L73</f>
    </nc>
  </rcc>
  <rcv guid="{2DF14B55-54F3-4E86-BD73-319E8B09905C}" action="delete"/>
  <rdn rId="0" localSheetId="1" customView="1" name="Z_2DF14B55_54F3_4E86_BD73_319E8B09905C_.wvu.PrintArea" hidden="1" oldHidden="1">
    <formula>Лист3!$A$2:$M$273</formula>
    <oldFormula>Лист3!$A$2:$M$273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Лист3!$271:$271</formula>
    <oldFormula>Лист3!$271:$271</oldFormula>
  </rdn>
  <rcv guid="{2DF14B55-54F3-4E86-BD73-319E8B09905C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v guid="{F1F54A05-5B5E-4C6E-AAE8-48311ED03AC9}" action="delete"/>
  <rcv guid="{F1F54A05-5B5E-4C6E-AAE8-48311ED03AC9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rc rId="658" sId="1" ref="A122:XFD122" action="insertRow">
    <undo index="0" exp="area" ref3D="1" dr="$A$254:$XFD$254" dn="Z_F1F54A05_5B5E_4C6E_AAE8_48311ED03AC9_.wvu.Rows" sId="1"/>
    <undo index="0" exp="area" ref3D="1" dr="$A$254:$XFD$254" dn="Z_E4AFF5C9_3DFC_4607_9EDE_F8BFA129163D_.wvu.Rows" sId="1"/>
    <undo index="0" exp="area" ref3D="1" dr="$A$254:$XFD$254" dn="Z_CD175147_1AE1_4489_835A_3B5FE744F708_.wvu.Rows" sId="1"/>
    <undo index="0" exp="area" ref3D="1" dr="$A$254:$XFD$254" dn="Z_907AAE17_B701_4AD1_92CD_A0B4B5571C7A_.wvu.Rows" sId="1"/>
    <undo index="0" exp="area" ref3D="1" dr="$A$254:$XFD$254" dn="Z_6191942C_4D3B_47B9_986D_EB2524784E3A_.wvu.Rows" sId="1"/>
    <undo index="0" exp="area" ref3D="1" dr="$A$254:$XFD$254" dn="Z_571B61A6_1904_4FC2_A9E0_DBF436E3A184_.wvu.Rows" sId="1"/>
    <undo index="0" exp="area" ref3D="1" dr="$A$254:$XFD$254" dn="Z_2DF14B55_54F3_4E86_BD73_319E8B09905C_.wvu.Rows" sId="1"/>
    <undo index="0" exp="area" ref3D="1" dr="$A$254:$XFD$254" dn="Z_21DB0D47_AEF4_4AA4_A186_DE966A02E2DE_.wvu.Rows" sId="1"/>
    <undo index="0" exp="area" ref3D="1" dr="$A$254:$XFD$254" dn="Z_1F1F56A9_BA00_4973_95ED_0E6424B560A4_.wvu.Rows" sId="1"/>
  </rrc>
  <rcc rId="659" sId="1">
    <nc r="A122" t="inlineStr">
      <is>
        <t>1416030</t>
      </is>
    </nc>
  </rcc>
  <rfmt sheetId="1" sqref="A122:E122">
    <dxf>
      <fill>
        <patternFill>
          <bgColor rgb="FFFFFF00"/>
        </patternFill>
      </fill>
    </dxf>
  </rfmt>
  <rcc rId="660" sId="1" odxf="1" dxf="1">
    <nc r="B122" t="inlineStr">
      <is>
        <t>6030</t>
      </is>
    </nc>
    <ndxf>
      <fill>
        <patternFill>
          <bgColor theme="0"/>
        </patternFill>
      </fill>
    </ndxf>
  </rcc>
  <rcc rId="661" sId="1" odxf="1" dxf="1">
    <nc r="C122" t="inlineStr">
      <is>
        <t>0620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662" sId="1" odxf="1" s="1" dxf="1">
    <nc r="D122" t="inlineStr">
      <is>
        <t>Органязація благоустрою населених пунктів</t>
      </is>
    </nc>
    <ndxf>
      <fill>
        <patternFill>
          <bgColor theme="0"/>
        </patternFill>
      </fill>
    </ndxf>
  </rcc>
  <rfmt sheetId="1" sqref="B122:M122">
    <dxf>
      <fill>
        <patternFill>
          <bgColor rgb="FFFFFF00"/>
        </patternFill>
      </fill>
    </dxf>
  </rfmt>
  <rcc rId="663" sId="1">
    <nc r="E122" t="inlineStr">
      <is>
        <t>Придбання, посадка та огородження дубів на Смолянському військовому кладовищі</t>
      </is>
    </nc>
  </rcc>
  <rcc rId="664" sId="1" numFmtId="4">
    <nc r="J122">
      <v>180000</v>
    </nc>
  </rcc>
  <rcc rId="665" sId="1" odxf="1" dxf="1">
    <nc r="I122">
      <f>+J122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I122">
    <dxf>
      <fill>
        <patternFill patternType="solid">
          <bgColor rgb="FFFFFF00"/>
        </patternFill>
      </fill>
    </dxf>
  </rfmt>
  <rrc rId="666" sId="1" ref="A138:XFD138" action="deleteRow">
    <undo index="8" exp="ref" v="1" dr="J138" r="J134" sId="1"/>
    <undo index="8" exp="ref" v="1" dr="I138" r="I134" sId="1"/>
    <undo index="0" exp="area" ref3D="1" dr="$A$255:$XFD$255" dn="Z_F1F54A05_5B5E_4C6E_AAE8_48311ED03AC9_.wvu.Rows" sId="1"/>
    <undo index="0" exp="area" ref3D="1" dr="$A$255:$XFD$255" dn="Z_E4AFF5C9_3DFC_4607_9EDE_F8BFA129163D_.wvu.Rows" sId="1"/>
    <undo index="0" exp="area" ref3D="1" dr="$A$255:$XFD$255" dn="Z_CD175147_1AE1_4489_835A_3B5FE744F708_.wvu.Rows" sId="1"/>
    <undo index="0" exp="area" ref3D="1" dr="$A$255:$XFD$255" dn="Z_907AAE17_B701_4AD1_92CD_A0B4B5571C7A_.wvu.Rows" sId="1"/>
    <undo index="0" exp="area" ref3D="1" dr="$A$255:$XFD$255" dn="Z_6191942C_4D3B_47B9_986D_EB2524784E3A_.wvu.Rows" sId="1"/>
    <undo index="0" exp="area" ref3D="1" dr="$A$255:$XFD$255" dn="Z_571B61A6_1904_4FC2_A9E0_DBF436E3A184_.wvu.Rows" sId="1"/>
    <undo index="0" exp="area" ref3D="1" dr="$A$255:$XFD$255" dn="Z_2DF14B55_54F3_4E86_BD73_319E8B09905C_.wvu.Rows" sId="1"/>
    <undo index="0" exp="area" ref3D="1" dr="$A$255:$XFD$255" dn="Z_21DB0D47_AEF4_4AA4_A186_DE966A02E2DE_.wvu.Rows" sId="1"/>
    <undo index="0" exp="area" ref3D="1" dr="$A$255:$XFD$255" dn="Z_1F1F56A9_BA00_4973_95ED_0E6424B560A4_.wvu.Rows" sId="1"/>
    <rfmt sheetId="1" xfDxf="1" sqref="A138:XFD138" start="0" length="0">
      <dxf>
        <font>
          <sz val="14"/>
        </font>
      </dxf>
    </rfmt>
    <rcc rId="0" sId="1" dxf="1">
      <nc r="A138" t="inlineStr">
        <is>
          <t>1417670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7670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0490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 t="inlineStr">
        <is>
          <t>Внески до статутного капіталу суб'єктів господарювання</t>
        </is>
      </nc>
      <n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 xml:space="preserve"> - реконструкція аварійної  ділянки методом санації самопливного каналізаційного колектора  по вулиці Великій Бердичівській в м.Житомир </t>
        </is>
      </nc>
      <n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8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138">
        <f>J138+K138+L138</f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38">
        <f>2500000-2000000</f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38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8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8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38" start="0" length="0">
      <dxf>
        <fill>
          <patternFill patternType="solid">
            <bgColor theme="0"/>
          </patternFill>
        </fill>
      </dxf>
    </rfmt>
  </rrc>
  <rrc rId="667" sId="1" ref="A123:XFD123" action="deleteRow">
    <undo index="1" exp="ref" v="1" dr="J123" r="J120" sId="1"/>
    <undo index="1" exp="ref" v="1" dr="I123" r="I120" sId="1"/>
    <undo index="0" exp="area" ref3D="1" dr="$A$254:$XFD$254" dn="Z_F1F54A05_5B5E_4C6E_AAE8_48311ED03AC9_.wvu.Rows" sId="1"/>
    <undo index="0" exp="area" ref3D="1" dr="$A$254:$XFD$254" dn="Z_E4AFF5C9_3DFC_4607_9EDE_F8BFA129163D_.wvu.Rows" sId="1"/>
    <undo index="0" exp="area" ref3D="1" dr="$A$254:$XFD$254" dn="Z_CD175147_1AE1_4489_835A_3B5FE744F708_.wvu.Rows" sId="1"/>
    <undo index="0" exp="area" ref3D="1" dr="$A$254:$XFD$254" dn="Z_907AAE17_B701_4AD1_92CD_A0B4B5571C7A_.wvu.Rows" sId="1"/>
    <undo index="0" exp="area" ref3D="1" dr="$A$254:$XFD$254" dn="Z_6191942C_4D3B_47B9_986D_EB2524784E3A_.wvu.Rows" sId="1"/>
    <undo index="0" exp="area" ref3D="1" dr="$A$254:$XFD$254" dn="Z_571B61A6_1904_4FC2_A9E0_DBF436E3A184_.wvu.Rows" sId="1"/>
    <undo index="0" exp="area" ref3D="1" dr="$A$254:$XFD$254" dn="Z_2DF14B55_54F3_4E86_BD73_319E8B09905C_.wvu.Rows" sId="1"/>
    <undo index="0" exp="area" ref3D="1" dr="$A$254:$XFD$254" dn="Z_21DB0D47_AEF4_4AA4_A186_DE966A02E2DE_.wvu.Rows" sId="1"/>
    <undo index="0" exp="area" ref3D="1" dr="$A$254:$XFD$254" dn="Z_1F1F56A9_BA00_4973_95ED_0E6424B560A4_.wvu.Rows" sId="1"/>
    <rfmt sheetId="1" xfDxf="1" sqref="A123:XFD123" start="0" length="0">
      <dxf>
        <font>
          <sz val="14"/>
        </font>
      </dxf>
    </rfmt>
    <rcc rId="0" sId="1" dxf="1">
      <nc r="A123" t="inlineStr">
        <is>
          <t>1417310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" t="inlineStr">
        <is>
          <t>7310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3" t="inlineStr">
        <is>
          <t>0443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" t="inlineStr">
        <is>
          <r>
            <t>Будівництво</t>
          </r>
          <r>
            <rPr>
              <sz val="14"/>
              <rFont val="Calibri"/>
              <family val="2"/>
              <charset val="204"/>
            </rPr>
            <t>¹ об</t>
          </r>
          <r>
            <rPr>
              <sz val="14"/>
              <rFont val="Times New Roman"/>
              <family val="1"/>
              <charset val="204"/>
            </rPr>
            <t>'</t>
          </r>
          <r>
            <rPr>
              <sz val="14"/>
              <rFont val="Calibri"/>
              <family val="2"/>
              <charset val="204"/>
            </rPr>
            <t>єктів житлово-комунального господарства</t>
          </r>
        </is>
      </nc>
      <ndxf>
        <font>
          <sz val="14"/>
          <name val="Times New Roman"/>
          <scheme val="none"/>
        </font>
        <numFmt numFmtId="165" formatCode="_-* #,##0.000_р_._-;\-* #,##0.0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" t="inlineStr">
        <is>
          <r>
            <t>Капітальний ремонт благоустрою території "Дивосвіт" - парк розваг та відпочинку на Крошні (</t>
          </r>
          <r>
            <rPr>
              <b/>
              <sz val="12"/>
              <rFont val="Times New Roman"/>
              <family val="1"/>
              <charset val="204"/>
            </rPr>
            <t xml:space="preserve"> </t>
          </r>
          <r>
            <rPr>
              <sz val="12"/>
              <rFont val="Times New Roman"/>
              <family val="1"/>
              <charset val="204"/>
            </rPr>
            <t>в т.ч. виготовлення  проєктно- кошторисної документації)</t>
          </r>
        </is>
      </nc>
      <ndxf>
        <font>
          <sz val="14"/>
          <name val="Times New Roman"/>
          <scheme val="none"/>
        </font>
        <numFmt numFmtId="165" formatCode="_-* #,##0.000_р_._-;\-* #,##0.0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3" t="inlineStr">
        <is>
          <t>2019-2020</t>
        </is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">
        <v>1050978</v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23">
        <v>38.6</v>
      </nc>
      <n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I123">
        <v>594297.86</v>
      </nc>
      <ndxf>
        <font>
          <sz val="16"/>
          <name val="Times New Roman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123">
        <v>594297.86</v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23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3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23">
        <v>100</v>
      </nc>
      <n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8" sId="1">
    <oc r="J136">
      <f>3935858-500000</f>
    </oc>
    <nc r="J136">
      <f>3935858-500000-105000</f>
    </nc>
  </rcc>
  <rfmt sheetId="1" sqref="J136">
    <dxf>
      <fill>
        <patternFill>
          <bgColor rgb="FFFFFF00"/>
        </patternFill>
      </fill>
    </dxf>
  </rfmt>
  <rcc rId="669" sId="1">
    <oc r="J141">
      <f>3531279-500000</f>
    </oc>
    <nc r="J141">
      <f>3531279-500000-75000</f>
    </nc>
  </rcc>
  <rcc rId="670" sId="1">
    <oc r="I141">
      <f>3531279-500000</f>
    </oc>
    <nc r="I141">
      <f>3531279-500000-75000</f>
    </nc>
  </rcc>
  <rfmt sheetId="1" sqref="J141">
    <dxf>
      <fill>
        <patternFill>
          <bgColor rgb="FFFFFF00"/>
        </patternFill>
      </fill>
    </dxf>
  </rfmt>
  <rcc rId="671" sId="1">
    <oc r="J133">
      <f>+J134+J135+J136+J6+#REF!</f>
    </oc>
    <nc r="J133">
      <f>+J134+J135+J136+J6</f>
    </nc>
  </rcc>
  <rcc rId="672" sId="1">
    <oc r="I133">
      <f>+I134+I135+I136+I6+#REF!</f>
    </oc>
    <nc r="I133">
      <f>+I134+I135+I136+I6</f>
    </nc>
  </rcc>
  <rcc rId="673" sId="1">
    <oc r="J120">
      <f>J121+J123+J124+J125+J126+J127+J128+J129+J130+J131+J132+J133+J134+J139+J145</f>
    </oc>
    <nc r="J120">
      <f>J121+J123+J124+J125+J126+J127+J128+J129+J130+J131+J132+J133+J137+J143+J122</f>
    </nc>
  </rcc>
  <rcc rId="674" sId="1">
    <oc r="I120">
      <f>I121+I123+I124+I125+I126+I127+I128+I129+I130+I131+I132+I133+I134+I139+I145</f>
    </oc>
    <nc r="I120">
      <f>I121+I123+I124+I125+I126+I127+I128+I129+I130+I131+I132+I133+I137+I143+I122</f>
    </nc>
  </rcc>
  <rcc rId="675" sId="1">
    <oc r="J114">
      <f>1000000+500000+500000</f>
    </oc>
    <nc r="J114">
      <f>1000000+500000+500000-235903.46</f>
    </nc>
  </rcc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c rId="656" sId="1" xfDxf="1" dxf="1">
    <nc r="E91" t="inlineStr">
      <is>
        <t>(забезпечення потреб виборчого округу за пропозиціями депутатів міської ради)</t>
      </is>
    </nc>
    <ndxf>
      <font>
        <sz val="14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4AFF5C9-3DFC-4607-9EDE-F8BFA129163D}" action="delete"/>
  <rdn rId="0" localSheetId="1" customView="1" name="Z_E4AFF5C9_3DFC_4607_9EDE_F8BFA129163D_.wvu.Rows" hidden="1" oldHidden="1">
    <formula>Лист3!$254:$254</formula>
    <oldFormula>Лист3!$254:$254</oldFormula>
  </rdn>
  <rcv guid="{E4AFF5C9-3DFC-4607-9EDE-F8BFA129163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120" sId="1">
    <oc r="J268">
      <f>J12+J23+J72+J95+J101+J106+J134+J160+J239+J243+J264+J90+J260+J257</f>
    </oc>
    <nc r="J268">
      <f>J12+J23+J72+J95+J101+J106+J134+J160+J239+J243+J264+J90+J260+J257</f>
    </nc>
  </rcc>
  <rcc rId="1121" sId="1">
    <oc r="K268">
      <f>K12+K23+K72+K95+K101+K106+K134+K160+K239+K243+K264+K90+K260+K257</f>
    </oc>
    <nc r="K268">
      <f>K12+K23+K72+K95+K101+K106+K134+K160+K239+K243+K264+K90+K260+K257</f>
    </nc>
  </rcc>
  <rcc rId="1122" sId="1">
    <oc r="L268">
      <f>L12+L23+L72+L95+L101+L106+L134+L160+L239+L243+L264+L90+L260+L257</f>
    </oc>
    <nc r="L268">
      <f>L12+L23+L72+L95+L101+L106+L134+L160+L239+L243+L264+L90+L260+L257</f>
    </nc>
  </rcc>
  <rcc rId="1123" sId="1">
    <oc r="M268">
      <f>M12+M23+M72+M95+M101+M106+M134+M160+M239+M243+M264+M90+M260+M257</f>
    </oc>
    <nc r="M268"/>
  </rcc>
  <rcc rId="1124" sId="1">
    <oc r="O217" t="inlineStr">
      <is>
        <t>Спорудження пам'ятника Воїнам Житомирщини - захисникам Вітчизни у збройному конфлікті на сході України, з благоустроєм території навколо нього, за адресою: сквер - вул.Перемоги,2</t>
      </is>
    </oc>
    <nc r="O217"/>
  </rcc>
  <rfmt sheetId="1" sqref="O217" start="0" length="0">
    <dxf>
      <border>
        <left/>
        <right/>
        <top/>
        <bottom/>
      </border>
    </dxf>
  </rfmt>
  <rcv guid="{F1F54A05-5B5E-4C6E-AAE8-48311ED03AC9}" action="delete"/>
  <rcv guid="{F1F54A05-5B5E-4C6E-AAE8-48311ED03AC9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v guid="{F1F54A05-5B5E-4C6E-AAE8-48311ED03AC9}" action="delete"/>
  <rcv guid="{F1F54A05-5B5E-4C6E-AAE8-48311ED03AC9}" action="add"/>
</revisions>
</file>

<file path=xl/revisions/revisionLog12211.xml><?xml version="1.0" encoding="utf-8"?>
<revisions xmlns="http://schemas.openxmlformats.org/spreadsheetml/2006/main" xmlns:r="http://schemas.openxmlformats.org/officeDocument/2006/relationships">
  <rcc rId="682" sId="1" numFmtId="4">
    <oc r="J20">
      <v>340000</v>
    </oc>
    <nc r="J20">
      <f>340000+148500</f>
    </nc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Лист3!$253:$253</formula>
    <oldFormula>Лист3!$253:$253</oldFormula>
  </rdn>
  <rcv guid="{CD175147-1AE1-4489-835A-3B5FE744F708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F1F54A05-5B5E-4C6E-AAE8-48311ED03AC9}" action="delete"/>
  <rcv guid="{F1F54A05-5B5E-4C6E-AAE8-48311ED03AC9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Лист3!$254:$254</formula>
    <oldFormula>Лист3!$254:$254</oldFormula>
  </rdn>
  <rcv guid="{CD175147-1AE1-4489-835A-3B5FE744F708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693" sId="1" odxf="1" dxf="1">
    <nc r="C245" t="inlineStr">
      <is>
        <t>0111</t>
      </is>
    </nc>
    <odxf>
      <font>
        <sz val="14"/>
        <name val="Times New Roman"/>
        <scheme val="none"/>
      </font>
    </odxf>
    <ndxf>
      <font>
        <sz val="14"/>
        <name val="Times New Roman"/>
        <scheme val="none"/>
      </font>
    </ndxf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Лист3!$254:$254</formula>
    <oldFormula>Лист3!$254:$254</oldFormula>
  </rdn>
  <rcv guid="{CD175147-1AE1-4489-835A-3B5FE744F708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rc rId="688" sId="1" ref="A245:XFD245" action="insertRow">
    <undo index="0" exp="area" ref3D="1" dr="$A$253:$XFD$253" dn="Z_CD175147_1AE1_4489_835A_3B5FE744F708_.wvu.Rows" sId="1"/>
    <undo index="0" exp="area" ref3D="1" dr="$A$253:$XFD$253" dn="Z_F1F54A05_5B5E_4C6E_AAE8_48311ED03AC9_.wvu.Rows" sId="1"/>
    <undo index="0" exp="area" ref3D="1" dr="$A$253:$XFD$253" dn="Z_E4AFF5C9_3DFC_4607_9EDE_F8BFA129163D_.wvu.Rows" sId="1"/>
    <undo index="0" exp="area" ref3D="1" dr="$A$253:$XFD$253" dn="Z_907AAE17_B701_4AD1_92CD_A0B4B5571C7A_.wvu.Rows" sId="1"/>
    <undo index="0" exp="area" ref3D="1" dr="$A$253:$XFD$253" dn="Z_6191942C_4D3B_47B9_986D_EB2524784E3A_.wvu.Rows" sId="1"/>
    <undo index="0" exp="area" ref3D="1" dr="$A$253:$XFD$253" dn="Z_571B61A6_1904_4FC2_A9E0_DBF436E3A184_.wvu.Rows" sId="1"/>
    <undo index="0" exp="area" ref3D="1" dr="$A$253:$XFD$253" dn="Z_2DF14B55_54F3_4E86_BD73_319E8B09905C_.wvu.Rows" sId="1"/>
    <undo index="0" exp="area" ref3D="1" dr="$A$253:$XFD$253" dn="Z_21DB0D47_AEF4_4AA4_A186_DE966A02E2DE_.wvu.Rows" sId="1"/>
    <undo index="0" exp="area" ref3D="1" dr="$A$253:$XFD$253" dn="Z_1F1F56A9_BA00_4973_95ED_0E6424B560A4_.wvu.Rows" sId="1"/>
  </rrc>
  <rcc rId="689" sId="1">
    <nc r="A245" t="inlineStr">
      <is>
        <t>2710160</t>
      </is>
    </nc>
  </rcc>
  <rcc rId="690" sId="1" odxf="1" dxf="1">
    <nc r="B245" t="inlineStr">
      <is>
        <t>0160</t>
      </is>
    </nc>
    <odxf>
      <font>
        <sz val="14"/>
        <name val="Times New Roman"/>
        <scheme val="none"/>
      </font>
    </odxf>
    <ndxf>
      <font>
        <sz val="14"/>
        <name val="Times New Roman"/>
        <scheme val="none"/>
      </font>
    </ndxf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Лист3!$254:$254</formula>
    <oldFormula>Лист3!$254:$254</oldFormula>
  </rdn>
  <rcv guid="{CD175147-1AE1-4489-835A-3B5FE744F708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Лист3!$A$2:$M$255</formula>
    <oldFormula>Лист3!$A$2:$M$255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Лист3!$253:$253</formula>
    <oldFormula>Лист3!$253:$253</oldFormula>
  </rdn>
  <rcv guid="{F1F54A05-5B5E-4C6E-AAE8-48311ED03AC9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c rId="1132" sId="1">
    <oc r="D87" t="inlineStr">
      <is>
        <t>Внески до статутного капіталу</t>
      </is>
    </oc>
    <nc r="D87" t="inlineStr">
      <is>
        <t>Внески до статутного капіталу суб'єктів господарювання</t>
      </is>
    </nc>
  </rcc>
  <rcv guid="{6191942C-4D3B-47B9-986D-EB2524784E3A}" action="delete"/>
  <rdn rId="0" localSheetId="1" customView="1" name="Z_6191942C_4D3B_47B9_986D_EB2524784E3A_.wvu.PrintTitles" hidden="1" oldHidden="1">
    <formula>Лист3!$8:$11</formula>
    <oldFormula>Лист3!$8:$11</oldFormula>
  </rdn>
  <rdn rId="0" localSheetId="1" customView="1" name="Z_6191942C_4D3B_47B9_986D_EB2524784E3A_.wvu.Rows" hidden="1" oldHidden="1">
    <formula>Лист3!$271:$271</formula>
    <oldFormula>Лист3!$271:$271</oldFormula>
  </rdn>
  <rcv guid="{6191942C-4D3B-47B9-986D-EB2524784E3A}" action="add"/>
</revisions>
</file>

<file path=xl/revisions/revisionLog1321.xml><?xml version="1.0" encoding="utf-8"?>
<revisions xmlns="http://schemas.openxmlformats.org/spreadsheetml/2006/main" xmlns:r="http://schemas.openxmlformats.org/officeDocument/2006/relationships">
  <rfmt sheetId="1" sqref="J78">
    <dxf>
      <fill>
        <patternFill patternType="none">
          <bgColor auto="1"/>
        </patternFill>
      </fill>
    </dxf>
  </rfmt>
  <rcv guid="{6191942C-4D3B-47B9-986D-EB2524784E3A}" action="delete"/>
  <rdn rId="0" localSheetId="1" customView="1" name="Z_6191942C_4D3B_47B9_986D_EB2524784E3A_.wvu.PrintTitles" hidden="1" oldHidden="1">
    <formula>Лист3!$8:$11</formula>
    <oldFormula>Лист3!$8:$11</oldFormula>
  </rdn>
  <rdn rId="0" localSheetId="1" customView="1" name="Z_6191942C_4D3B_47B9_986D_EB2524784E3A_.wvu.Rows" hidden="1" oldHidden="1">
    <formula>Лист3!$271:$271</formula>
    <oldFormula>Лист3!$271:$271</oldFormula>
  </rdn>
  <rcv guid="{6191942C-4D3B-47B9-986D-EB2524784E3A}" action="add"/>
</revisions>
</file>

<file path=xl/revisions/revisionLog13211.xml><?xml version="1.0" encoding="utf-8"?>
<revisions xmlns="http://schemas.openxmlformats.org/spreadsheetml/2006/main" xmlns:r="http://schemas.openxmlformats.org/officeDocument/2006/relationships">
  <rcc rId="1125" sId="1" numFmtId="4">
    <oc r="J81">
      <v>49850</v>
    </oc>
    <nc r="J81">
      <f>49850-15690.57</f>
    </nc>
  </rcc>
  <rcc rId="1126" sId="1" numFmtId="4">
    <oc r="J82">
      <v>49120</v>
    </oc>
    <nc r="J82">
      <f>49120-15000</f>
    </nc>
  </rcc>
  <rfmt sheetId="1" sqref="J81:J82">
    <dxf>
      <fill>
        <patternFill patternType="none">
          <bgColor auto="1"/>
        </patternFill>
      </fill>
    </dxf>
  </rfmt>
  <rcc rId="1127" sId="1">
    <oc r="J78">
      <f>1539000+265900+23500</f>
    </oc>
    <nc r="J78">
      <f>1539000+265900+54190.57</f>
    </nc>
  </rcc>
  <rcv guid="{6191942C-4D3B-47B9-986D-EB2524784E3A}" action="delete"/>
  <rdn rId="0" localSheetId="1" customView="1" name="Z_6191942C_4D3B_47B9_986D_EB2524784E3A_.wvu.PrintTitles" hidden="1" oldHidden="1">
    <formula>Лист3!$8:$11</formula>
    <oldFormula>Лист3!$8:$11</oldFormula>
  </rdn>
  <rdn rId="0" localSheetId="1" customView="1" name="Z_6191942C_4D3B_47B9_986D_EB2524784E3A_.wvu.Rows" hidden="1" oldHidden="1">
    <formula>Лист3!$271:$271</formula>
    <oldFormula>Лист3!$271:$271</oldFormula>
  </rdn>
  <rcv guid="{6191942C-4D3B-47B9-986D-EB2524784E3A}" action="add"/>
</revisions>
</file>

<file path=xl/revisions/revisionLog132111.xml><?xml version="1.0" encoding="utf-8"?>
<revisions xmlns="http://schemas.openxmlformats.org/spreadsheetml/2006/main" xmlns:r="http://schemas.openxmlformats.org/officeDocument/2006/relationships">
  <rcc rId="802" sId="1">
    <oc r="E107" t="inlineStr">
      <is>
        <t>Капітальний ремонт асфальтобетонного покриття прибудинкових територій житлових будинків та проїздів за адресою: вул. Київська, 102 - вул. Добровольчих батальйонів, 1 в м.Житомирі</t>
      </is>
    </oc>
    <nc r="E107"/>
  </rcc>
  <rrc rId="803" sId="1" ref="A107:XFD107" action="deleteRow">
    <undo index="0" exp="area" ref3D="1" dr="$A$258:$XFD$258" dn="Z_F1F54A05_5B5E_4C6E_AAE8_48311ED03AC9_.wvu.Rows" sId="1"/>
    <undo index="0" exp="area" ref3D="1" dr="$A$258:$XFD$258" dn="Z_E4AFF5C9_3DFC_4607_9EDE_F8BFA129163D_.wvu.Rows" sId="1"/>
    <undo index="0" exp="area" ref3D="1" dr="$A$258:$XFD$258" dn="Z_CD175147_1AE1_4489_835A_3B5FE744F708_.wvu.Rows" sId="1"/>
    <undo index="0" exp="area" ref3D="1" dr="$A$258:$XFD$258" dn="Z_907AAE17_B701_4AD1_92CD_A0B4B5571C7A_.wvu.Rows" sId="1"/>
    <undo index="0" exp="area" ref3D="1" dr="$A$258:$XFD$258" dn="Z_6191942C_4D3B_47B9_986D_EB2524784E3A_.wvu.Rows" sId="1"/>
    <undo index="0" exp="area" ref3D="1" dr="$A$258:$XFD$258" dn="Z_571B61A6_1904_4FC2_A9E0_DBF436E3A184_.wvu.Rows" sId="1"/>
    <undo index="0" exp="area" ref3D="1" dr="$A$258:$XFD$258" dn="Z_2DF14B55_54F3_4E86_BD73_319E8B09905C_.wvu.Rows" sId="1"/>
    <undo index="0" exp="area" ref3D="1" dr="$A$258:$XFD$258" dn="Z_21DB0D47_AEF4_4AA4_A186_DE966A02E2DE_.wvu.Rows" sId="1"/>
    <undo index="0" exp="area" ref3D="1" dr="$A$258:$XFD$258" dn="Z_1F1F56A9_BA00_4973_95ED_0E6424B560A4_.wvu.Rows" sId="1"/>
    <rfmt sheetId="1" xfDxf="1" sqref="A107:XFD107" start="0" length="0">
      <dxf>
        <font>
          <sz val="14"/>
        </font>
      </dxf>
    </rfmt>
    <rcc rId="0" sId="1" dxf="1">
      <nc r="A107" t="inlineStr">
        <is>
          <t>1217310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7310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0443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r>
            <t>Будівництво</t>
          </r>
          <r>
            <rPr>
              <i/>
              <sz val="14"/>
              <rFont val="Calibri"/>
              <family val="2"/>
              <charset val="204"/>
            </rPr>
            <t>¹ об</t>
          </r>
          <r>
            <rPr>
              <i/>
              <sz val="14"/>
              <rFont val="Times New Roman"/>
              <family val="1"/>
              <charset val="204"/>
            </rPr>
            <t>'</t>
          </r>
          <r>
            <rPr>
              <i/>
              <sz val="14"/>
              <rFont val="Calibri"/>
              <family val="2"/>
              <charset val="204"/>
            </rPr>
            <t>єктів житлово-комунального господарства</t>
          </r>
        </is>
      </nc>
      <ndxf>
        <font>
          <sz val="14"/>
          <name val="Times New Roman"/>
          <scheme val="none"/>
        </font>
        <numFmt numFmtId="165" formatCode="_-* #,##0.000_р_._-;\-* #,##0.0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7" start="0" length="0">
      <dxf>
        <font>
          <sz val="14"/>
          <name val="Times New Roman"/>
          <scheme val="none"/>
        </font>
        <numFmt numFmtId="165" formatCode="_-* #,##0.000_р_._-;\-* #,##0.0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7">
        <v>2020</v>
      </nc>
      <ndxf>
        <font>
          <sz val="16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7">
        <f>1000000-500000-410610</f>
      </nc>
      <ndxf>
        <font>
          <sz val="16"/>
          <name val="Times New Roman"/>
          <scheme val="none"/>
        </font>
        <numFmt numFmtId="169" formatCode="_-* #,##0.00_р_._-;\-* #,##0.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07" start="0" length="0">
      <dxf>
        <font>
          <sz val="16"/>
          <color theme="1"/>
          <name val="Times New Roman"/>
          <scheme val="none"/>
        </font>
        <numFmt numFmtId="167" formatCode="0.0%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107">
        <f>1000000-500000-410610</f>
      </nc>
      <ndxf>
        <font>
          <sz val="16"/>
          <name val="Times New Roman"/>
          <scheme val="none"/>
        </font>
        <numFmt numFmtId="169" formatCode="_-* #,##0.00_р_._-;\-* #,##0.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07">
        <f>1000000-500000-410610</f>
      </nc>
      <ndxf>
        <font>
          <sz val="16"/>
          <name val="Times New Roman"/>
          <scheme val="none"/>
        </font>
        <numFmt numFmtId="169" formatCode="_-* #,##0.00_р_._-;\-* #,##0.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0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07">
        <v>100</v>
      </nc>
      <ndxf>
        <font>
          <sz val="16"/>
          <color theme="1"/>
          <name val="Times New Roman"/>
          <scheme val="none"/>
        </font>
        <numFmt numFmtId="168" formatCode="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04" sId="1" numFmtId="34">
    <oc r="J104">
      <v>1500000</v>
    </oc>
    <nc r="J104">
      <f>1500000+89390</f>
    </nc>
  </rcc>
  <rcc rId="805" sId="1" numFmtId="34">
    <oc r="I104">
      <v>1500000</v>
    </oc>
    <nc r="I104"/>
  </rcc>
  <rcc rId="806" sId="1" numFmtId="34">
    <oc r="G104">
      <v>1500000</v>
    </oc>
    <nc r="G104"/>
  </rcc>
  <rfmt sheetId="1" sqref="A104:M104">
    <dxf>
      <fill>
        <patternFill>
          <bgColor rgb="FFFFFF00"/>
        </patternFill>
      </fill>
    </dxf>
  </rfmt>
  <rcc rId="807" sId="1" numFmtId="4">
    <oc r="M104">
      <v>100</v>
    </oc>
    <nc r="M104"/>
  </rcc>
  <rcc rId="808" sId="1">
    <oc r="E145" t="inlineStr">
      <is>
        <t xml:space="preserve"> - реконструкція районної котельні РК-10 за адресою: м.Житломир, пров. 1-й Винокурний, 36а, шляхом встановлення термодинамічної установки органічного циклу Ренкіна (паливо-тріска деревини)</t>
      </is>
    </oc>
    <nc r="E145" t="inlineStr">
      <is>
        <t xml:space="preserve"> - реконструкція районної котельні РК-10 за адресою: м.Житомир, пров. 1-й Винокурний, 36а, шляхом встановлення термодинамічної установки органічного циклу Ренкіна (паливо-тріска деревини)</t>
      </is>
    </nc>
  </rcc>
  <rcc rId="809" sId="1">
    <oc r="E166" t="inlineStr">
      <is>
        <r>
          <t xml:space="preserve">Реконструкція території благоустрою загальноосвітньої </t>
        </r>
        <r>
          <rPr>
            <b/>
            <sz val="12"/>
            <rFont val="Times New Roman"/>
            <family val="1"/>
            <charset val="204"/>
          </rPr>
          <t>школи І-ІІІ ступенів №17</t>
        </r>
        <r>
          <rPr>
            <sz val="12"/>
            <rFont val="Times New Roman"/>
            <family val="1"/>
            <charset val="204"/>
          </rPr>
          <t xml:space="preserve"> за адресою: м.Житомир, вул.Київська, 49» </t>
        </r>
      </is>
    </oc>
    <nc r="E166" t="inlineStr">
      <is>
        <r>
          <t xml:space="preserve">Реконструкція території благоустрою загальноосвітньої </t>
        </r>
        <r>
          <rPr>
            <b/>
            <sz val="12"/>
            <rFont val="Times New Roman"/>
            <family val="1"/>
            <charset val="204"/>
          </rPr>
          <t>школи І-ІІІ ступенів №17</t>
        </r>
        <r>
          <rPr>
            <sz val="12"/>
            <rFont val="Times New Roman"/>
            <family val="1"/>
            <charset val="204"/>
          </rPr>
          <t xml:space="preserve"> за адресою: м.Житомир, вул.Київська, 49</t>
        </r>
      </is>
    </nc>
  </rcc>
  <rcv guid="{F1F54A05-5B5E-4C6E-AAE8-48311ED03AC9}" action="delete"/>
  <rdn rId="0" localSheetId="1" customView="1" name="Z_F1F54A05_5B5E_4C6E_AAE8_48311ED03AC9_.wvu.PrintArea" hidden="1" oldHidden="1">
    <formula>Лист3!$A$2:$M$261</formula>
    <oldFormula>Лист3!$A$2:$M$261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Лист3!$259:$259</formula>
    <oldFormula>Лист3!$259:$259</oldFormula>
  </rdn>
  <rcv guid="{F1F54A05-5B5E-4C6E-AAE8-48311ED03AC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Лист3!$A$2:$M$272</formula>
    <oldFormula>Лист3!$A$2:$M$272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Лист3!$270:$270</formula>
    <oldFormula>Лист3!$270:$270</oldFormula>
  </rdn>
  <rcv guid="{2DF14B55-54F3-4E86-BD73-319E8B09905C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A245" start="0" length="0">
    <dxf>
      <font>
        <sz val="20"/>
        <name val="Times New Roman"/>
        <scheme val="none"/>
      </font>
      <fill>
        <patternFill patternType="none">
          <bgColor indexed="65"/>
        </patternFill>
      </fill>
    </dxf>
  </rfmt>
  <rfmt sheetId="1" sqref="B245" start="0" length="0">
    <dxf>
      <font>
        <sz val="20"/>
        <name val="Times New Roman"/>
        <scheme val="none"/>
      </font>
      <fill>
        <patternFill patternType="none">
          <bgColor indexed="65"/>
        </patternFill>
      </fill>
    </dxf>
  </rfmt>
  <rfmt sheetId="1" sqref="C245" start="0" length="0">
    <dxf>
      <font>
        <sz val="20"/>
        <name val="Times New Roman"/>
        <scheme val="none"/>
      </font>
      <fill>
        <patternFill patternType="none">
          <bgColor indexed="65"/>
        </patternFill>
      </fill>
    </dxf>
  </rfmt>
  <rfmt sheetId="1" s="1" sqref="D245" start="0" length="0">
    <dxf>
      <font>
        <sz val="18"/>
        <color auto="1"/>
        <name val="Times New Roman"/>
        <scheme val="none"/>
      </font>
      <fill>
        <patternFill patternType="none">
          <bgColor indexed="65"/>
        </patternFill>
      </fill>
    </dxf>
  </rfmt>
  <rcc rId="725" sId="1" odxf="1" dxf="1">
    <nc r="A245" t="inlineStr">
      <is>
        <t>2918230</t>
      </is>
    </nc>
    <ndxf>
      <font>
        <sz val="14"/>
        <name val="Times New Roman"/>
        <scheme val="none"/>
      </font>
      <fill>
        <patternFill patternType="solid">
          <bgColor theme="0"/>
        </patternFill>
      </fill>
    </ndxf>
  </rcc>
  <rcc rId="726" sId="1" odxf="1" dxf="1">
    <nc r="B245" t="inlineStr">
      <is>
        <t>8230</t>
      </is>
    </nc>
    <ndxf>
      <font>
        <sz val="14"/>
        <name val="Times New Roman"/>
        <scheme val="none"/>
      </font>
      <fill>
        <patternFill patternType="solid">
          <bgColor theme="0"/>
        </patternFill>
      </fill>
    </ndxf>
  </rcc>
  <rcc rId="727" sId="1" odxf="1" dxf="1">
    <nc r="C245" t="inlineStr">
      <is>
        <t>0380</t>
      </is>
    </nc>
    <ndxf>
      <font>
        <sz val="14"/>
        <name val="Times New Roman"/>
        <scheme val="none"/>
      </font>
      <fill>
        <patternFill patternType="solid">
          <bgColor theme="0"/>
        </patternFill>
      </fill>
    </ndxf>
  </rcc>
  <rcc rId="728" sId="1" odxf="1" s="1" dxf="1">
    <nc r="D245" t="inlineStr">
      <is>
        <t>Інші заходи громадського порядку та безпеки</t>
      </is>
    </nc>
    <ndxf>
      <font>
        <sz val="14"/>
        <color auto="1"/>
        <name val="Times New Roman"/>
        <scheme val="none"/>
      </font>
      <fill>
        <patternFill patternType="solid">
          <bgColor theme="0"/>
        </patternFill>
      </fill>
    </ndxf>
  </rcc>
  <rcc rId="729" sId="1" odxf="1" dxf="1">
    <nc r="I245">
      <f>+J245+K245+L245</f>
    </nc>
    <odxf>
      <numFmt numFmtId="4" formatCode="#,##0.00"/>
      <fill>
        <patternFill patternType="none">
          <bgColor indexed="65"/>
        </patternFill>
      </fill>
    </odxf>
    <ndxf>
      <numFmt numFmtId="166" formatCode="#,##0.0"/>
      <fill>
        <patternFill patternType="solid">
          <bgColor theme="0"/>
        </patternFill>
      </fill>
    </ndxf>
  </rcc>
  <rcc rId="730" sId="1" numFmtId="4">
    <nc r="J245">
      <v>237800</v>
    </nc>
  </rcc>
  <rfmt sheetId="1" sqref="I243" start="0" length="0">
    <dxf>
      <font>
        <b/>
        <sz val="16"/>
        <name val="Times New Roman"/>
        <scheme val="none"/>
      </font>
      <fill>
        <patternFill patternType="solid">
          <bgColor theme="0"/>
        </patternFill>
      </fill>
    </dxf>
  </rfmt>
  <rfmt sheetId="1" sqref="J243" start="0" length="0">
    <dxf>
      <font>
        <b/>
        <sz val="16"/>
        <name val="Times New Roman"/>
        <scheme val="none"/>
      </font>
    </dxf>
  </rfmt>
  <rfmt sheetId="1" sqref="I244" start="0" length="0">
    <dxf>
      <font>
        <b/>
        <i/>
        <sz val="16"/>
        <name val="Times New Roman"/>
        <scheme val="none"/>
      </font>
      <fill>
        <patternFill patternType="solid">
          <bgColor theme="0"/>
        </patternFill>
      </fill>
    </dxf>
  </rfmt>
  <rfmt sheetId="1" sqref="J244" start="0" length="0">
    <dxf>
      <font>
        <b/>
        <i/>
        <sz val="16"/>
        <name val="Times New Roman"/>
        <scheme val="none"/>
      </font>
    </dxf>
  </rfmt>
  <rcc rId="731" sId="1">
    <nc r="J244">
      <f>J245</f>
    </nc>
  </rcc>
  <rcc rId="732" sId="1">
    <nc r="J243">
      <f>J244</f>
    </nc>
  </rcc>
  <rfmt sheetId="1" sqref="I243" start="0" length="0">
    <dxf>
      <font>
        <b val="0"/>
        <sz val="16"/>
        <name val="Times New Roman"/>
        <scheme val="none"/>
      </font>
      <numFmt numFmtId="166" formatCode="#,##0.0"/>
    </dxf>
  </rfmt>
  <rfmt sheetId="1" sqref="I244" start="0" length="0">
    <dxf>
      <font>
        <b val="0"/>
        <i val="0"/>
        <sz val="16"/>
        <name val="Times New Roman"/>
        <scheme val="none"/>
      </font>
      <numFmt numFmtId="166" formatCode="#,##0.0"/>
    </dxf>
  </rfmt>
  <rcc rId="733" sId="1" odxf="1" dxf="1">
    <nc r="I243">
      <f>+J243+K243+L243</f>
    </nc>
    <ndxf>
      <font>
        <b/>
        <sz val="16"/>
        <name val="Times New Roman"/>
        <scheme val="none"/>
      </font>
      <numFmt numFmtId="4" formatCode="#,##0.00"/>
    </ndxf>
  </rcc>
  <rcc rId="734" sId="1" odxf="1" dxf="1">
    <nc r="I244">
      <f>+J244+K244+L244</f>
    </nc>
    <ndxf>
      <font>
        <b/>
        <i/>
        <sz val="16"/>
        <name val="Times New Roman"/>
        <scheme val="none"/>
      </font>
      <numFmt numFmtId="4" formatCode="#,##0.00"/>
    </ndxf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Лист3!$257:$257</formula>
    <oldFormula>Лист3!$257:$257</oldFormula>
  </rdn>
  <rcv guid="{CD175147-1AE1-4489-835A-3B5FE744F708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Лист3!$254:$254</formula>
    <oldFormula>Лист3!$254:$254</oldFormula>
  </rdn>
  <rcv guid="{CD175147-1AE1-4489-835A-3B5FE744F708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Лист3!$254:$254</formula>
    <oldFormula>Лист3!$254:$254</oldFormula>
  </rdn>
  <rcv guid="{CD175147-1AE1-4489-835A-3B5FE744F708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Лист3!$254:$254</formula>
    <oldFormula>Лист3!$254:$254</oldFormula>
  </rdn>
  <rcv guid="{CD175147-1AE1-4489-835A-3B5FE744F708}" action="add"/>
</revisions>
</file>

<file path=xl/revisions/revisionLog1411111.xml><?xml version="1.0" encoding="utf-8"?>
<revisions xmlns="http://schemas.openxmlformats.org/spreadsheetml/2006/main" xmlns:r="http://schemas.openxmlformats.org/officeDocument/2006/relationships">
  <rfmt sheetId="1" sqref="D245" start="0" length="0">
    <dxf>
      <font>
        <b val="0"/>
        <i val="0"/>
        <sz val="18"/>
        <name val="Times New Roman"/>
        <scheme val="none"/>
      </font>
      <fill>
        <patternFill patternType="none">
          <bgColor indexed="65"/>
        </patternFill>
      </fill>
      <alignment horizontal="left" readingOrder="0"/>
    </dxf>
  </rfmt>
  <rcc rId="698" sId="1" odxf="1" s="1" dxf="1">
    <nc r="D245" t="inlineStr">
      <is>
        <t>Керівництво і управління у  відповідній сфері у містах (місті Києві), селищах, селах, об"єднаних територіальних громадах</t>
      </is>
    </nc>
    <ndxf>
      <font>
        <sz val="14"/>
        <color auto="1"/>
        <name val="Times New Roman"/>
        <scheme val="none"/>
      </font>
      <fill>
        <patternFill patternType="solid">
          <bgColor theme="0"/>
        </patternFill>
      </fill>
    </ndxf>
  </rcc>
  <rcc rId="699" sId="1">
    <nc r="E245" t="inlineStr">
      <is>
        <t>Придбання ноутбуку</t>
      </is>
    </nc>
  </rcc>
  <rfmt sheetId="1" sqref="I245" start="0" length="0">
    <dxf>
      <font>
        <b val="0"/>
        <i val="0"/>
        <sz val="16"/>
        <name val="Times New Roman"/>
        <scheme val="none"/>
      </font>
      <numFmt numFmtId="166" formatCode="#,##0.0"/>
    </dxf>
  </rfmt>
  <rcc rId="700" sId="1">
    <oc r="I244">
      <f>I246</f>
    </oc>
    <nc r="I244">
      <f>I245+I246</f>
    </nc>
  </rcc>
  <rcc rId="701" sId="1">
    <oc r="J244">
      <f>J246</f>
    </oc>
    <nc r="J244">
      <f>J245+J246</f>
    </nc>
  </rcc>
  <rcc rId="702" sId="1">
    <nc r="I245">
      <f>+J245+K245+L245</f>
    </nc>
  </rcc>
  <rcc rId="703" sId="1" odxf="1" dxf="1" numFmtId="4">
    <nc r="J245">
      <v>15000</v>
    </nc>
    <ndxf>
      <font>
        <b val="0"/>
        <i val="0"/>
        <sz val="16"/>
        <name val="Times New Roman"/>
        <scheme val="none"/>
      </font>
    </ndxf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Лист3!$254:$254</formula>
    <oldFormula>Лист3!$254:$254</oldFormula>
  </rdn>
  <rcv guid="{CD175147-1AE1-4489-835A-3B5FE744F708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Лист3!$A$2:$M$272</formula>
    <oldFormula>Лист3!$A$2:$M$272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Лист3!$270:$270</formula>
    <oldFormula>Лист3!$270:$270</oldFormula>
  </rdn>
  <rcv guid="{2DF14B55-54F3-4E86-BD73-319E8B09905C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c rId="1141" sId="1" numFmtId="4">
    <oc r="I251">
      <v>174270.02</v>
    </oc>
    <nc r="I251">
      <f>174270.02+250000</f>
    </nc>
  </rcc>
  <rcc rId="1142" sId="1" numFmtId="4">
    <oc r="J251">
      <v>174270.02</v>
    </oc>
    <nc r="J251">
      <f>174270.02+250000</f>
    </nc>
  </rcc>
  <rrc rId="1143" sId="1" ref="A252:XFD252" action="deleteRow">
    <undo index="0" exp="area" ref3D="1" dr="$A$271:$XFD$271" dn="Z_E4AFF5C9_3DFC_4607_9EDE_F8BFA129163D_.wvu.Rows" sId="1"/>
    <undo index="0" exp="area" ref3D="1" dr="$A$271:$XFD$271" dn="Z_CD175147_1AE1_4489_835A_3B5FE744F708_.wvu.Rows" sId="1"/>
    <undo index="0" exp="area" ref3D="1" dr="$A$271:$XFD$271" dn="Z_907AAE17_B701_4AD1_92CD_A0B4B5571C7A_.wvu.Rows" sId="1"/>
    <undo index="0" exp="area" ref3D="1" dr="$A$271:$XFD$271" dn="Z_6191942C_4D3B_47B9_986D_EB2524784E3A_.wvu.Rows" sId="1"/>
    <undo index="0" exp="area" ref3D="1" dr="$A$271:$XFD$271" dn="Z_571B61A6_1904_4FC2_A9E0_DBF436E3A184_.wvu.Rows" sId="1"/>
    <undo index="0" exp="area" ref3D="1" dr="$A$271:$XFD$271" dn="Z_2DF14B55_54F3_4E86_BD73_319E8B09905C_.wvu.Rows" sId="1"/>
    <undo index="0" exp="area" ref3D="1" dr="$A$271:$XFD$271" dn="Z_21DB0D47_AEF4_4AA4_A186_DE966A02E2DE_.wvu.Rows" sId="1"/>
    <undo index="0" exp="area" ref3D="1" dr="$A$271:$XFD$271" dn="Z_1F1F56A9_BA00_4973_95ED_0E6424B560A4_.wvu.Rows" sId="1"/>
    <rfmt sheetId="1" xfDxf="1" sqref="A252:XFD252" start="0" length="0">
      <dxf>
        <font>
          <sz val="14"/>
        </font>
      </dxf>
    </rfmt>
    <rcc rId="0" sId="1" dxf="1">
      <nc r="A252" t="inlineStr">
        <is>
          <t>1917670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2" t="inlineStr">
        <is>
          <t>7670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2" t="inlineStr">
        <is>
          <t>0490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52" t="inlineStr">
        <is>
          <t>Внески до статутного капіталу суб'єктів господарювання</t>
        </is>
      </nc>
      <ndxf>
        <font>
          <sz val="14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 xml:space="preserve"> - придбання вузлів, агрегатів, матеріалів, запасних частин для проведення капітальних ремонтів електротранспорту</t>
        </is>
      </nc>
      <n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2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2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2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252">
        <f>J252+K252+L252</f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252">
        <v>250000</v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252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52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52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52" start="0" length="0">
      <dxf>
        <font>
          <sz val="16"/>
          <name val="Times New Roman"/>
          <scheme val="none"/>
        </font>
        <numFmt numFmtId="166" formatCode="#,##0.0"/>
        <alignment horizontal="center" vertical="center" wrapText="1" readingOrder="0"/>
      </dxf>
    </rfmt>
  </rrc>
  <rcv guid="{F1F54A05-5B5E-4C6E-AAE8-48311ED03AC9}" action="delete"/>
  <rcv guid="{F1F54A05-5B5E-4C6E-AAE8-48311ED03AC9}" action="add"/>
</revisions>
</file>

<file path=xl/revisions/revisionLog14211.xml><?xml version="1.0" encoding="utf-8"?>
<revisions xmlns="http://schemas.openxmlformats.org/spreadsheetml/2006/main" xmlns:r="http://schemas.openxmlformats.org/officeDocument/2006/relationships">
  <rfmt sheetId="1" sqref="A2:M273">
    <dxf>
      <fill>
        <patternFill>
          <bgColor theme="0"/>
        </patternFill>
      </fill>
    </dxf>
  </rfmt>
  <rcv guid="{2DF14B55-54F3-4E86-BD73-319E8B09905C}" action="delete"/>
  <rdn rId="0" localSheetId="1" customView="1" name="Z_2DF14B55_54F3_4E86_BD73_319E8B09905C_.wvu.PrintArea" hidden="1" oldHidden="1">
    <formula>Лист3!$A$2:$M$273</formula>
    <oldFormula>Лист3!$A$2:$M$273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Лист3!$271:$271</formula>
    <oldFormula>Лист3!$271:$271</oldFormula>
  </rdn>
  <rcv guid="{2DF14B55-54F3-4E86-BD73-319E8B09905C}" action="add"/>
</revisions>
</file>

<file path=xl/revisions/revisionLog142111.xml><?xml version="1.0" encoding="utf-8"?>
<revisions xmlns="http://schemas.openxmlformats.org/spreadsheetml/2006/main" xmlns:r="http://schemas.openxmlformats.org/officeDocument/2006/relationships">
  <rcc rId="908" sId="1" odxf="1" dxf="1">
    <nc r="O211" t="inlineStr">
      <is>
        <t>Спорудження пам'ятника Воїнам Житомирщини - захисникам Вітчизни у збройному конфлікті на сході України, з благоустроєм території навколо нього, за адресою: сквер - вул.Перемоги,2</t>
      </is>
    </nc>
    <odxf>
      <font>
        <sz val="14"/>
      </font>
      <alignment vertical="bottom" wrapText="0" readingOrder="0"/>
      <border outline="0">
        <left/>
        <right/>
        <top/>
        <bottom/>
      </border>
    </odxf>
    <ndxf>
      <font>
        <sz val="14"/>
        <name val="Times New Roman"/>
        <scheme val="none"/>
      </font>
      <alignment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09" sId="1" ref="A211:XFD211" action="insertRow">
    <undo index="0" exp="area" ref3D="1" dr="$A$258:$XFD$258" dn="Z_F1F54A05_5B5E_4C6E_AAE8_48311ED03AC9_.wvu.Rows" sId="1"/>
    <undo index="0" exp="area" ref3D="1" dr="$A$258:$XFD$258" dn="Z_E4AFF5C9_3DFC_4607_9EDE_F8BFA129163D_.wvu.Rows" sId="1"/>
    <undo index="0" exp="area" ref3D="1" dr="$A$258:$XFD$258" dn="Z_CD175147_1AE1_4489_835A_3B5FE744F708_.wvu.Rows" sId="1"/>
    <undo index="0" exp="area" ref3D="1" dr="$A$258:$XFD$258" dn="Z_907AAE17_B701_4AD1_92CD_A0B4B5571C7A_.wvu.Rows" sId="1"/>
    <undo index="0" exp="area" ref3D="1" dr="$A$258:$XFD$258" dn="Z_6191942C_4D3B_47B9_986D_EB2524784E3A_.wvu.Rows" sId="1"/>
    <undo index="0" exp="area" ref3D="1" dr="$A$258:$XFD$258" dn="Z_571B61A6_1904_4FC2_A9E0_DBF436E3A184_.wvu.Rows" sId="1"/>
    <undo index="0" exp="area" ref3D="1" dr="$A$258:$XFD$258" dn="Z_2DF14B55_54F3_4E86_BD73_319E8B09905C_.wvu.Rows" sId="1"/>
    <undo index="0" exp="area" ref3D="1" dr="$A$258:$XFD$258" dn="Z_21DB0D47_AEF4_4AA4_A186_DE966A02E2DE_.wvu.Rows" sId="1"/>
    <undo index="0" exp="area" ref3D="1" dr="$A$258:$XFD$258" dn="Z_1F1F56A9_BA00_4973_95ED_0E6424B560A4_.wvu.Rows" sId="1"/>
  </rrc>
  <rcc rId="910" sId="1" odxf="1" dxf="1">
    <nc r="E211" t="inlineStr">
      <is>
        <t>Спорудження пам'ятника Воїнам Житомирщини - захисникам Вітчизни у збройному конфлікті на сході України, з благоустроєм території навколо нього, за адресою: сквер - вул.Перемоги,2</t>
      </is>
    </nc>
    <odxf>
      <numFmt numFmtId="2" formatCode="0.00"/>
      <fill>
        <patternFill patternType="solid">
          <bgColor theme="0"/>
        </patternFill>
      </fill>
    </odxf>
    <ndxf>
      <numFmt numFmtId="0" formatCode="General"/>
      <fill>
        <patternFill patternType="none">
          <bgColor indexed="65"/>
        </patternFill>
      </fill>
    </ndxf>
  </rcc>
  <rcc rId="911" sId="1">
    <nc r="A211" t="inlineStr">
      <is>
        <t>1517330</t>
      </is>
    </nc>
  </rcc>
  <rcc rId="912" sId="1">
    <nc r="B211" t="inlineStr">
      <is>
        <t>7330</t>
      </is>
    </nc>
  </rcc>
  <rcc rId="913" sId="1">
    <nc r="C211" t="inlineStr">
      <is>
        <t>0443</t>
      </is>
    </nc>
  </rcc>
  <rcc rId="914" sId="1">
    <nc r="D211" t="inlineStr">
      <is>
        <r>
          <t>Будівництво</t>
        </r>
        <r>
          <rPr>
            <sz val="14"/>
            <rFont val="Calibri"/>
            <family val="2"/>
            <charset val="204"/>
          </rPr>
          <t>¹</t>
        </r>
        <r>
          <rPr>
            <sz val="14"/>
            <rFont val="Times New Roman"/>
            <family val="1"/>
            <charset val="204"/>
          </rPr>
          <t xml:space="preserve"> інших об'єктів комунальної власності </t>
        </r>
      </is>
    </nc>
  </rcc>
  <rcc rId="915" sId="1" numFmtId="4">
    <nc r="J211">
      <v>1500000</v>
    </nc>
  </rcc>
  <rcc rId="916" sId="1" numFmtId="4">
    <nc r="I211">
      <v>1500000</v>
    </nc>
  </rcc>
  <rfmt sheetId="1" sqref="A211:J211">
    <dxf>
      <fill>
        <patternFill>
          <bgColor rgb="FFFFFF00"/>
        </patternFill>
      </fill>
    </dxf>
  </rfmt>
  <rrc rId="917" sId="1" ref="A192:XFD192" action="insertRow">
    <undo index="0" exp="area" ref3D="1" dr="$A$259:$XFD$259" dn="Z_F1F54A05_5B5E_4C6E_AAE8_48311ED03AC9_.wvu.Rows" sId="1"/>
    <undo index="0" exp="area" ref3D="1" dr="$A$259:$XFD$259" dn="Z_E4AFF5C9_3DFC_4607_9EDE_F8BFA129163D_.wvu.Rows" sId="1"/>
    <undo index="0" exp="area" ref3D="1" dr="$A$259:$XFD$259" dn="Z_CD175147_1AE1_4489_835A_3B5FE744F708_.wvu.Rows" sId="1"/>
    <undo index="0" exp="area" ref3D="1" dr="$A$259:$XFD$259" dn="Z_907AAE17_B701_4AD1_92CD_A0B4B5571C7A_.wvu.Rows" sId="1"/>
    <undo index="0" exp="area" ref3D="1" dr="$A$259:$XFD$259" dn="Z_6191942C_4D3B_47B9_986D_EB2524784E3A_.wvu.Rows" sId="1"/>
    <undo index="0" exp="area" ref3D="1" dr="$A$259:$XFD$259" dn="Z_571B61A6_1904_4FC2_A9E0_DBF436E3A184_.wvu.Rows" sId="1"/>
    <undo index="0" exp="area" ref3D="1" dr="$A$259:$XFD$259" dn="Z_2DF14B55_54F3_4E86_BD73_319E8B09905C_.wvu.Rows" sId="1"/>
    <undo index="0" exp="area" ref3D="1" dr="$A$259:$XFD$259" dn="Z_21DB0D47_AEF4_4AA4_A186_DE966A02E2DE_.wvu.Rows" sId="1"/>
    <undo index="0" exp="area" ref3D="1" dr="$A$259:$XFD$259" dn="Z_1F1F56A9_BA00_4973_95ED_0E6424B560A4_.wvu.Rows" sId="1"/>
  </rrc>
  <rcc rId="918" sId="1">
    <nc r="A192" t="inlineStr">
      <is>
        <t>1517321</t>
      </is>
    </nc>
  </rcc>
  <rcc rId="919" sId="1">
    <nc r="B192" t="inlineStr">
      <is>
        <t>7321</t>
      </is>
    </nc>
  </rcc>
  <rcc rId="920" sId="1">
    <nc r="C192" t="inlineStr">
      <is>
        <t>0443</t>
      </is>
    </nc>
  </rcc>
  <rcc rId="921" sId="1">
    <nc r="D192" t="inlineStr">
      <is>
        <r>
          <t xml:space="preserve">Будівництво </t>
        </r>
        <r>
          <rPr>
            <vertAlign val="superscript"/>
            <sz val="14"/>
            <rFont val="Times New Roman"/>
            <family val="1"/>
            <charset val="204"/>
          </rPr>
          <t xml:space="preserve">1 </t>
        </r>
        <r>
          <rPr>
            <sz val="14"/>
            <rFont val="Times New Roman"/>
            <family val="1"/>
            <charset val="204"/>
          </rPr>
          <t>освітніх  установ та закладів</t>
        </r>
      </is>
    </nc>
  </rcc>
  <rcc rId="922" sId="1" odxf="1" dxf="1">
    <nc r="E192" t="inlineStr">
      <is>
        <t>Капітальний ремонт приміщень вхідної групи з влаштуванням нового освітнього простору Житомирської загальноосвітньої школи І-ІІІ ступенів № 21, за адресою: вул.Святослава Ріхтера, 6-а ( в т.ч. виготовлення ПКД)</t>
      </is>
    </nc>
    <odxf>
      <fill>
        <patternFill patternType="solid">
          <bgColor theme="0"/>
        </patternFill>
      </fill>
      <alignment horizontal="left" readingOrder="0"/>
    </odxf>
    <ndxf>
      <fill>
        <patternFill patternType="none">
          <bgColor indexed="65"/>
        </patternFill>
      </fill>
      <alignment horizontal="general" readingOrder="0"/>
    </ndxf>
  </rcc>
  <rcc rId="923" sId="1" numFmtId="4">
    <nc r="J192">
      <v>49000</v>
    </nc>
  </rcc>
  <rcc rId="924" sId="1">
    <nc r="I192">
      <f>J192+K192+L192</f>
    </nc>
  </rcc>
  <rfmt sheetId="1" sqref="A192:K192">
    <dxf>
      <fill>
        <patternFill>
          <bgColor rgb="FFFFFF00"/>
        </patternFill>
      </fill>
    </dxf>
  </rfmt>
  <rrc rId="925" sId="1" ref="A188:XFD188" action="insertRow">
    <undo index="0" exp="area" ref3D="1" dr="$A$260:$XFD$260" dn="Z_F1F54A05_5B5E_4C6E_AAE8_48311ED03AC9_.wvu.Rows" sId="1"/>
    <undo index="0" exp="area" ref3D="1" dr="$A$260:$XFD$260" dn="Z_E4AFF5C9_3DFC_4607_9EDE_F8BFA129163D_.wvu.Rows" sId="1"/>
    <undo index="0" exp="area" ref3D="1" dr="$A$260:$XFD$260" dn="Z_CD175147_1AE1_4489_835A_3B5FE744F708_.wvu.Rows" sId="1"/>
    <undo index="0" exp="area" ref3D="1" dr="$A$260:$XFD$260" dn="Z_907AAE17_B701_4AD1_92CD_A0B4B5571C7A_.wvu.Rows" sId="1"/>
    <undo index="0" exp="area" ref3D="1" dr="$A$260:$XFD$260" dn="Z_6191942C_4D3B_47B9_986D_EB2524784E3A_.wvu.Rows" sId="1"/>
    <undo index="0" exp="area" ref3D="1" dr="$A$260:$XFD$260" dn="Z_571B61A6_1904_4FC2_A9E0_DBF436E3A184_.wvu.Rows" sId="1"/>
    <undo index="0" exp="area" ref3D="1" dr="$A$260:$XFD$260" dn="Z_2DF14B55_54F3_4E86_BD73_319E8B09905C_.wvu.Rows" sId="1"/>
    <undo index="0" exp="area" ref3D="1" dr="$A$260:$XFD$260" dn="Z_21DB0D47_AEF4_4AA4_A186_DE966A02E2DE_.wvu.Rows" sId="1"/>
    <undo index="0" exp="area" ref3D="1" dr="$A$260:$XFD$260" dn="Z_1F1F56A9_BA00_4973_95ED_0E6424B560A4_.wvu.Rows" sId="1"/>
  </rrc>
  <rcc rId="926" sId="1" odxf="1" dxf="1">
    <nc r="E188" t="inlineStr">
      <is>
        <t>Капітальний ремонт будівлі старого навчального корпусу гуманітарної гімназії №23 ім. М.Й.Очерета за адресою: м.Житомир, вул.Б.Лятошинського, 14 ( в т.ч. виготовлення ПКД)</t>
      </is>
    </nc>
    <odxf>
      <fill>
        <patternFill patternType="solid">
          <bgColor theme="0"/>
        </patternFill>
      </fill>
      <alignment horizontal="left" readingOrder="0"/>
    </odxf>
    <ndxf>
      <fill>
        <patternFill patternType="none">
          <bgColor indexed="65"/>
        </patternFill>
      </fill>
      <alignment horizontal="general" readingOrder="0"/>
    </ndxf>
  </rcc>
  <rcc rId="927" sId="1">
    <nc r="A188" t="inlineStr">
      <is>
        <t>1517321</t>
      </is>
    </nc>
  </rcc>
  <rcc rId="928" sId="1">
    <nc r="B188" t="inlineStr">
      <is>
        <t>7321</t>
      </is>
    </nc>
  </rcc>
  <rcc rId="929" sId="1">
    <nc r="C188" t="inlineStr">
      <is>
        <t>0443</t>
      </is>
    </nc>
  </rcc>
  <rcc rId="930" sId="1">
    <nc r="D188" t="inlineStr">
      <is>
        <r>
          <t xml:space="preserve">Будівництво </t>
        </r>
        <r>
          <rPr>
            <vertAlign val="superscript"/>
            <sz val="14"/>
            <rFont val="Times New Roman"/>
            <family val="1"/>
            <charset val="204"/>
          </rPr>
          <t xml:space="preserve">1 </t>
        </r>
        <r>
          <rPr>
            <sz val="14"/>
            <rFont val="Times New Roman"/>
            <family val="1"/>
            <charset val="204"/>
          </rPr>
          <t>освітніх  установ та закладів</t>
        </r>
      </is>
    </nc>
  </rcc>
  <rcc rId="931" sId="1" numFmtId="4">
    <nc r="I188">
      <v>1000000</v>
    </nc>
  </rcc>
  <rcc rId="932" sId="1" numFmtId="4">
    <nc r="J188">
      <v>1000000</v>
    </nc>
  </rcc>
  <rfmt sheetId="1" sqref="A188:M188">
    <dxf>
      <fill>
        <patternFill>
          <bgColor rgb="FFFFFF00"/>
        </patternFill>
      </fill>
    </dxf>
  </rfmt>
  <rrc rId="933" sId="1" ref="A233:XFD233" action="deleteRow">
    <undo index="0" exp="area" ref3D="1" dr="$A$261:$XFD$261" dn="Z_F1F54A05_5B5E_4C6E_AAE8_48311ED03AC9_.wvu.Rows" sId="1"/>
    <undo index="0" exp="area" ref3D="1" dr="$A$261:$XFD$261" dn="Z_E4AFF5C9_3DFC_4607_9EDE_F8BFA129163D_.wvu.Rows" sId="1"/>
    <undo index="0" exp="area" ref3D="1" dr="$A$261:$XFD$261" dn="Z_CD175147_1AE1_4489_835A_3B5FE744F708_.wvu.Rows" sId="1"/>
    <undo index="0" exp="area" ref3D="1" dr="$A$261:$XFD$261" dn="Z_907AAE17_B701_4AD1_92CD_A0B4B5571C7A_.wvu.Rows" sId="1"/>
    <undo index="0" exp="area" ref3D="1" dr="$A$261:$XFD$261" dn="Z_6191942C_4D3B_47B9_986D_EB2524784E3A_.wvu.Rows" sId="1"/>
    <undo index="0" exp="area" ref3D="1" dr="$A$261:$XFD$261" dn="Z_571B61A6_1904_4FC2_A9E0_DBF436E3A184_.wvu.Rows" sId="1"/>
    <undo index="0" exp="area" ref3D="1" dr="$A$261:$XFD$261" dn="Z_2DF14B55_54F3_4E86_BD73_319E8B09905C_.wvu.Rows" sId="1"/>
    <undo index="0" exp="area" ref3D="1" dr="$A$261:$XFD$261" dn="Z_21DB0D47_AEF4_4AA4_A186_DE966A02E2DE_.wvu.Rows" sId="1"/>
    <undo index="0" exp="area" ref3D="1" dr="$A$261:$XFD$261" dn="Z_1F1F56A9_BA00_4973_95ED_0E6424B560A4_.wvu.Rows" sId="1"/>
    <rfmt sheetId="1" xfDxf="1" sqref="A233:XFD233" start="0" length="0">
      <dxf>
        <font>
          <sz val="14"/>
        </font>
      </dxf>
    </rfmt>
    <rcc rId="0" sId="1" dxf="1">
      <nc r="A233" t="inlineStr">
        <is>
          <t>1517640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3" t="inlineStr">
        <is>
          <t>7640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C233" t="inlineStr">
        <is>
          <t>0470</t>
        </is>
      </nc>
      <ndxf>
        <font>
          <sz val="14"/>
          <color auto="1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33" t="inlineStr">
        <is>
          <t xml:space="preserve">Заходи з енергозбереження </t>
        </is>
      </nc>
      <ndxf>
        <font>
          <sz val="14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3" t="inlineStr">
        <is>
          <r>
            <t>Капітальний ремонт (енергоефективна термосанація) будівлі</t>
          </r>
          <r>
            <rPr>
              <b/>
              <sz val="14"/>
              <rFont val="Times New Roman"/>
              <family val="1"/>
              <charset val="204"/>
            </rPr>
            <t xml:space="preserve"> </t>
          </r>
          <r>
            <rPr>
              <sz val="14"/>
              <rFont val="Times New Roman"/>
              <family val="1"/>
              <charset val="204"/>
            </rPr>
            <t>загальноосвітньої школи №14</t>
          </r>
          <r>
            <rPr>
              <b/>
              <sz val="14"/>
              <rFont val="Times New Roman"/>
              <family val="1"/>
              <charset val="204"/>
            </rPr>
            <t xml:space="preserve"> </t>
          </r>
          <r>
            <rPr>
              <sz val="14"/>
              <rFont val="Times New Roman"/>
              <family val="1"/>
              <charset val="204"/>
            </rPr>
            <t>за адресою : м.Житомир, вул. Кибальчича,7</t>
          </r>
        </is>
      </nc>
      <ndxf>
        <font>
          <sz val="14"/>
          <name val="Times New Roman"/>
          <scheme val="none"/>
        </font>
        <numFmt numFmtId="2" formatCode="0.00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3" t="inlineStr">
        <is>
          <t>2016-2020</t>
        </is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33">
        <v>11902420</v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33">
        <v>96.3</v>
      </nc>
      <n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233">
        <f>J233</f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233">
        <f>436477.2-431477.2</f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233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33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233">
        <v>100</v>
      </nc>
      <n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34" sId="1" numFmtId="4">
    <oc r="J231">
      <v>57250</v>
    </oc>
    <nc r="J231">
      <f>57250-111.6</f>
    </nc>
  </rcc>
  <rcc rId="935" sId="1" numFmtId="4">
    <oc r="I231">
      <v>57250</v>
    </oc>
    <nc r="I231">
      <f>57250-111.6</f>
    </nc>
  </rcc>
  <rfmt sheetId="1" sqref="I231:J231">
    <dxf>
      <fill>
        <patternFill>
          <bgColor rgb="FFFFFF00"/>
        </patternFill>
      </fill>
    </dxf>
  </rfmt>
  <rrc rId="936" sId="1" ref="A165:XFD165" action="deleteRow">
    <undo index="0" exp="area" ref3D="1" dr="$A$260:$XFD$260" dn="Z_F1F54A05_5B5E_4C6E_AAE8_48311ED03AC9_.wvu.Rows" sId="1"/>
    <undo index="0" exp="area" ref3D="1" dr="$A$260:$XFD$260" dn="Z_E4AFF5C9_3DFC_4607_9EDE_F8BFA129163D_.wvu.Rows" sId="1"/>
    <undo index="0" exp="area" ref3D="1" dr="$A$260:$XFD$260" dn="Z_CD175147_1AE1_4489_835A_3B5FE744F708_.wvu.Rows" sId="1"/>
    <undo index="0" exp="area" ref3D="1" dr="$A$260:$XFD$260" dn="Z_907AAE17_B701_4AD1_92CD_A0B4B5571C7A_.wvu.Rows" sId="1"/>
    <undo index="0" exp="area" ref3D="1" dr="$A$260:$XFD$260" dn="Z_6191942C_4D3B_47B9_986D_EB2524784E3A_.wvu.Rows" sId="1"/>
    <undo index="0" exp="area" ref3D="1" dr="$A$260:$XFD$260" dn="Z_571B61A6_1904_4FC2_A9E0_DBF436E3A184_.wvu.Rows" sId="1"/>
    <undo index="0" exp="area" ref3D="1" dr="$A$260:$XFD$260" dn="Z_2DF14B55_54F3_4E86_BD73_319E8B09905C_.wvu.Rows" sId="1"/>
    <undo index="0" exp="area" ref3D="1" dr="$A$260:$XFD$260" dn="Z_21DB0D47_AEF4_4AA4_A186_DE966A02E2DE_.wvu.Rows" sId="1"/>
    <undo index="0" exp="area" ref3D="1" dr="$A$260:$XFD$260" dn="Z_1F1F56A9_BA00_4973_95ED_0E6424B560A4_.wvu.Rows" sId="1"/>
    <rfmt sheetId="1" xfDxf="1" sqref="A165:XFD165" start="0" length="0">
      <dxf>
        <font>
          <b/>
          <i/>
          <sz val="14"/>
        </font>
      </dxf>
    </rfmt>
    <rcc rId="0" sId="1" dxf="1">
      <nc r="A165" t="inlineStr">
        <is>
          <t>1517310</t>
        </is>
      </nc>
      <ndxf>
        <font>
          <b val="0"/>
          <i val="0"/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7310</t>
        </is>
      </nc>
      <ndxf>
        <font>
          <b val="0"/>
          <i val="0"/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0443</t>
        </is>
      </nc>
      <ndxf>
        <font>
          <b val="0"/>
          <i val="0"/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r>
            <t>Будівництво</t>
          </r>
          <r>
            <rPr>
              <sz val="14"/>
              <rFont val="Calibri"/>
              <family val="2"/>
              <charset val="204"/>
            </rPr>
            <t>¹ об</t>
          </r>
          <r>
            <rPr>
              <sz val="14"/>
              <rFont val="Times New Roman"/>
              <family val="1"/>
              <charset val="204"/>
            </rPr>
            <t>'</t>
          </r>
          <r>
            <rPr>
              <sz val="14"/>
              <rFont val="Calibri"/>
              <family val="2"/>
              <charset val="204"/>
            </rPr>
            <t>єктів житлово-комунального господарства</t>
          </r>
        </is>
      </nc>
      <ndxf>
        <font>
          <b val="0"/>
          <i val="0"/>
          <sz val="14"/>
          <name val="Times New Roman"/>
          <scheme val="none"/>
        </font>
        <numFmt numFmtId="165" formatCode="_-* #,##0.000_р_._-;\-* #,##0.000_р_._-;_-* &quot;-&quot;?_р_._-;_-@_-"/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r>
            <t>Капітальний ремонт території</t>
          </r>
          <r>
            <rPr>
              <b/>
              <sz val="12"/>
              <rFont val="Times New Roman"/>
              <family val="1"/>
              <charset val="204"/>
            </rPr>
            <t xml:space="preserve"> </t>
          </r>
          <r>
            <rPr>
              <sz val="14"/>
              <rFont val="Times New Roman"/>
              <family val="1"/>
              <charset val="204"/>
            </rPr>
            <t>благоустрою між мікрорайоном Крошня та вул. Вільський  Шлях в м.Житомирі. (Реалізація проекту бюджету участі - "Благоустрій стежки між Крошнею та Вільським Шляхом  ( колишня Максютова )"</t>
          </r>
        </is>
      </nc>
      <ndxf>
        <font>
          <b val="0"/>
          <i val="0"/>
          <sz val="14"/>
          <name val="Times New Roman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2019-2020</t>
        </is>
      </nc>
      <n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499098</v>
      </nc>
      <n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94</v>
      </nc>
      <ndxf>
        <font>
          <b val="0"/>
          <i val="0"/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I165">
        <v>29808.91</v>
      </nc>
      <n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165">
        <v>29808.91</v>
      </nc>
      <n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65" start="0" length="0">
      <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65" start="0" length="0">
      <dxf>
        <font>
          <b val="0"/>
          <i val="0"/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65">
        <v>100</v>
      </nc>
      <ndxf>
        <font>
          <b val="0"/>
          <i val="0"/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37" sId="1" numFmtId="4">
    <oc r="J182">
      <v>411550.4</v>
    </oc>
    <nc r="J182">
      <f>411550.4-130765.69</f>
    </nc>
  </rcc>
  <rcc rId="938" sId="1" numFmtId="4">
    <oc r="I182">
      <v>411550.4</v>
    </oc>
    <nc r="I182">
      <f>411550.4-130765.69</f>
    </nc>
  </rcc>
  <rfmt sheetId="1" sqref="I182:J182">
    <dxf>
      <fill>
        <patternFill>
          <bgColor rgb="FFFFFF00"/>
        </patternFill>
      </fill>
    </dxf>
  </rfmt>
  <rcc rId="939" sId="1" numFmtId="4">
    <oc r="J183">
      <v>2510000</v>
    </oc>
    <nc r="J183">
      <f>2510000-2154.86</f>
    </nc>
  </rcc>
  <rcc rId="940" sId="1" numFmtId="4">
    <oc r="I183">
      <v>2510000</v>
    </oc>
    <nc r="I183">
      <f>2510000-2154.86</f>
    </nc>
  </rcc>
  <rfmt sheetId="1" sqref="I183:J183">
    <dxf>
      <fill>
        <patternFill>
          <bgColor rgb="FFFFFF00"/>
        </patternFill>
      </fill>
    </dxf>
  </rfmt>
  <rcc rId="941" sId="1" numFmtId="4">
    <oc r="J196">
      <v>29500</v>
    </oc>
    <nc r="J196">
      <f>29500-3902</f>
    </nc>
  </rcc>
  <rcc rId="942" sId="1" numFmtId="4">
    <oc r="I196">
      <v>29500</v>
    </oc>
    <nc r="I196">
      <f>29500-3902</f>
    </nc>
  </rcc>
  <rfmt sheetId="1" sqref="I196:J196">
    <dxf>
      <fill>
        <patternFill>
          <bgColor rgb="FFFFFF00"/>
        </patternFill>
      </fill>
    </dxf>
  </rfmt>
  <rcc rId="943" sId="1" numFmtId="4">
    <oc r="J215">
      <v>290602.77</v>
    </oc>
    <nc r="J215">
      <f>290602.77-2260.82</f>
    </nc>
  </rcc>
  <rfmt sheetId="1" sqref="J215">
    <dxf>
      <fill>
        <patternFill>
          <bgColor rgb="FFFFFF00"/>
        </patternFill>
      </fill>
    </dxf>
  </rfmt>
  <rcc rId="944" sId="1" numFmtId="4">
    <oc r="J198">
      <v>49900</v>
    </oc>
    <nc r="J198">
      <f>49900-625</f>
    </nc>
  </rcc>
  <rfmt sheetId="1" sqref="J222">
    <dxf>
      <fill>
        <patternFill>
          <bgColor rgb="FFFFFF00"/>
        </patternFill>
      </fill>
    </dxf>
  </rfmt>
  <rcc rId="945" sId="1">
    <oc r="J222">
      <f>9659935.28-987000</f>
    </oc>
    <nc r="J222">
      <f>9659935.28-987000-116210.36</f>
    </nc>
  </rcc>
  <rcc rId="946" sId="1">
    <oc r="J228">
      <f>12963818.5-1650000</f>
    </oc>
    <nc r="J228">
      <f>12963818.5-1650000-2557656.4</f>
    </nc>
  </rcc>
  <rcc rId="947" sId="1">
    <oc r="I228">
      <f>12963818.5-1650000</f>
    </oc>
    <nc r="I228">
      <f>12963818.5-1650000-2557656.4</f>
    </nc>
  </rcc>
  <rcc rId="948" sId="1" numFmtId="4">
    <oc r="J229">
      <v>14105978.5</v>
    </oc>
    <nc r="J229">
      <f>14105978.5-2243897.6</f>
    </nc>
  </rcc>
  <rfmt sheetId="1" sqref="I229:J229">
    <dxf>
      <fill>
        <patternFill>
          <bgColor rgb="FFFFFF00"/>
        </patternFill>
      </fill>
    </dxf>
  </rfmt>
  <rfmt sheetId="1" sqref="I228:J228">
    <dxf>
      <fill>
        <patternFill>
          <bgColor rgb="FFFFFF00"/>
        </patternFill>
      </fill>
    </dxf>
  </rfmt>
  <rcc rId="949" sId="1" numFmtId="4">
    <oc r="J233">
      <v>12000000</v>
    </oc>
    <nc r="J233">
      <f>12000000-557658</f>
    </nc>
  </rcc>
  <rcc rId="950" sId="1" numFmtId="4">
    <oc r="I233">
      <v>12000000</v>
    </oc>
    <nc r="I233">
      <f>12000000-557658</f>
    </nc>
  </rcc>
  <rcc rId="951" sId="1" numFmtId="4">
    <oc r="J234">
      <v>11000000</v>
    </oc>
    <nc r="J234">
      <f>11000000-142582</f>
    </nc>
  </rcc>
  <rcc rId="952" sId="1" numFmtId="4">
    <oc r="I234">
      <v>11000000</v>
    </oc>
    <nc r="I234">
      <f>11000000-142582</f>
    </nc>
  </rcc>
  <rfmt sheetId="1" sqref="I233:J234">
    <dxf>
      <fill>
        <patternFill>
          <bgColor rgb="FFFFFF00"/>
        </patternFill>
      </fill>
    </dxf>
  </rfmt>
  <rcv guid="{F1F54A05-5B5E-4C6E-AAE8-48311ED03AC9}" action="delete"/>
  <rdn rId="0" localSheetId="1" customView="1" name="Z_F1F54A05_5B5E_4C6E_AAE8_48311ED03AC9_.wvu.PrintArea" hidden="1" oldHidden="1">
    <formula>Лист3!$A$2:$M$269</formula>
    <oldFormula>Лист3!$A$2:$M$269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Лист3!$267:$267</formula>
    <oldFormula>Лист3!$267:$267</oldFormula>
  </rdn>
  <rcv guid="{F1F54A05-5B5E-4C6E-AAE8-48311ED03AC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v guid="{F1F54A05-5B5E-4C6E-AAE8-48311ED03AC9}" action="delete"/>
  <rcv guid="{F1F54A05-5B5E-4C6E-AAE8-48311ED03AC9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Лист3!$A$2:$M$273</formula>
    <oldFormula>Лист3!$A$2:$M$273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Лист3!$271:$271</formula>
    <oldFormula>Лист3!$271:$271</oldFormula>
  </rdn>
  <rcv guid="{2DF14B55-54F3-4E86-BD73-319E8B09905C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rc rId="747" sId="1" ref="A112:XFD112" action="insertRow">
    <undo index="0" exp="area" ref3D="1" dr="$A$257:$XFD$257" dn="Z_F1F54A05_5B5E_4C6E_AAE8_48311ED03AC9_.wvu.Rows" sId="1"/>
    <undo index="0" exp="area" ref3D="1" dr="$A$257:$XFD$257" dn="Z_E4AFF5C9_3DFC_4607_9EDE_F8BFA129163D_.wvu.Rows" sId="1"/>
    <undo index="0" exp="area" ref3D="1" dr="$A$257:$XFD$257" dn="Z_CD175147_1AE1_4489_835A_3B5FE744F708_.wvu.Rows" sId="1"/>
    <undo index="0" exp="area" ref3D="1" dr="$A$257:$XFD$257" dn="Z_907AAE17_B701_4AD1_92CD_A0B4B5571C7A_.wvu.Rows" sId="1"/>
    <undo index="0" exp="area" ref3D="1" dr="$A$257:$XFD$257" dn="Z_6191942C_4D3B_47B9_986D_EB2524784E3A_.wvu.Rows" sId="1"/>
    <undo index="0" exp="area" ref3D="1" dr="$A$257:$XFD$257" dn="Z_571B61A6_1904_4FC2_A9E0_DBF436E3A184_.wvu.Rows" sId="1"/>
    <undo index="0" exp="area" ref3D="1" dr="$A$257:$XFD$257" dn="Z_2DF14B55_54F3_4E86_BD73_319E8B09905C_.wvu.Rows" sId="1"/>
    <undo index="0" exp="area" ref3D="1" dr="$A$257:$XFD$257" dn="Z_21DB0D47_AEF4_4AA4_A186_DE966A02E2DE_.wvu.Rows" sId="1"/>
    <undo index="0" exp="area" ref3D="1" dr="$A$257:$XFD$257" dn="Z_1F1F56A9_BA00_4973_95ED_0E6424B560A4_.wvu.Rows" sId="1"/>
  </rrc>
  <rcc rId="748" sId="1">
    <nc r="A112" t="inlineStr">
      <is>
        <t>1217310</t>
      </is>
    </nc>
  </rcc>
  <rcc rId="749" sId="1">
    <nc r="B112" t="inlineStr">
      <is>
        <t>7310</t>
      </is>
    </nc>
  </rcc>
  <rcc rId="750" sId="1">
    <nc r="C112" t="inlineStr">
      <is>
        <t>0443</t>
      </is>
    </nc>
  </rcc>
  <rcc rId="751" sId="1">
    <nc r="D112" t="inlineStr">
      <is>
        <r>
          <t>Будівництво</t>
        </r>
        <r>
          <rPr>
            <sz val="14"/>
            <rFont val="Calibri"/>
            <family val="2"/>
            <charset val="204"/>
          </rPr>
          <t>¹ об</t>
        </r>
        <r>
          <rPr>
            <sz val="14"/>
            <rFont val="Times New Roman"/>
            <family val="1"/>
            <charset val="204"/>
          </rPr>
          <t>'</t>
        </r>
        <r>
          <rPr>
            <sz val="14"/>
            <rFont val="Calibri"/>
            <family val="2"/>
            <charset val="204"/>
          </rPr>
          <t>єктів житлово-комунального господарства</t>
        </r>
      </is>
    </nc>
  </rcc>
  <rcc rId="752" sId="1" numFmtId="4">
    <nc r="J112">
      <v>210000</v>
    </nc>
  </rcc>
  <rcc rId="753" sId="1" numFmtId="4">
    <nc r="I112">
      <v>210000</v>
    </nc>
  </rcc>
  <rcc rId="754" sId="1">
    <nc r="E112" t="inlineStr">
      <is>
        <t>Капітальний ремонт віконних  блоків у місцях загального користування житлового будинку за адресою: м.Житомир, вул. Чорновола, 6 ( на умовах співфінансування)</t>
      </is>
    </nc>
  </rcc>
  <rfmt sheetId="1" sqref="A112:J112">
    <dxf>
      <fill>
        <patternFill>
          <bgColor rgb="FFFFFF00"/>
        </patternFill>
      </fill>
    </dxf>
  </rfmt>
  <rrc rId="755" sId="1" ref="A110:XFD110" action="insertRow">
    <undo index="0" exp="area" ref3D="1" dr="$A$258:$XFD$258" dn="Z_F1F54A05_5B5E_4C6E_AAE8_48311ED03AC9_.wvu.Rows" sId="1"/>
    <undo index="0" exp="area" ref3D="1" dr="$A$258:$XFD$258" dn="Z_E4AFF5C9_3DFC_4607_9EDE_F8BFA129163D_.wvu.Rows" sId="1"/>
    <undo index="0" exp="area" ref3D="1" dr="$A$258:$XFD$258" dn="Z_CD175147_1AE1_4489_835A_3B5FE744F708_.wvu.Rows" sId="1"/>
    <undo index="0" exp="area" ref3D="1" dr="$A$258:$XFD$258" dn="Z_907AAE17_B701_4AD1_92CD_A0B4B5571C7A_.wvu.Rows" sId="1"/>
    <undo index="0" exp="area" ref3D="1" dr="$A$258:$XFD$258" dn="Z_6191942C_4D3B_47B9_986D_EB2524784E3A_.wvu.Rows" sId="1"/>
    <undo index="0" exp="area" ref3D="1" dr="$A$258:$XFD$258" dn="Z_571B61A6_1904_4FC2_A9E0_DBF436E3A184_.wvu.Rows" sId="1"/>
    <undo index="0" exp="area" ref3D="1" dr="$A$258:$XFD$258" dn="Z_2DF14B55_54F3_4E86_BD73_319E8B09905C_.wvu.Rows" sId="1"/>
    <undo index="0" exp="area" ref3D="1" dr="$A$258:$XFD$258" dn="Z_21DB0D47_AEF4_4AA4_A186_DE966A02E2DE_.wvu.Rows" sId="1"/>
    <undo index="0" exp="area" ref3D="1" dr="$A$258:$XFD$258" dn="Z_1F1F56A9_BA00_4973_95ED_0E6424B560A4_.wvu.Rows" sId="1"/>
  </rrc>
  <rcc rId="756" sId="1">
    <nc r="A110" t="inlineStr">
      <is>
        <t>1217310</t>
      </is>
    </nc>
  </rcc>
  <rcc rId="757" sId="1">
    <nc r="B110" t="inlineStr">
      <is>
        <t>7310</t>
      </is>
    </nc>
  </rcc>
  <rcc rId="758" sId="1">
    <nc r="C110" t="inlineStr">
      <is>
        <t>0443</t>
      </is>
    </nc>
  </rcc>
  <rcc rId="759" sId="1">
    <nc r="D110" t="inlineStr">
      <is>
        <r>
          <t>Будівництво</t>
        </r>
        <r>
          <rPr>
            <sz val="14"/>
            <rFont val="Calibri"/>
            <family val="2"/>
            <charset val="204"/>
          </rPr>
          <t>¹ об</t>
        </r>
        <r>
          <rPr>
            <sz val="14"/>
            <rFont val="Times New Roman"/>
            <family val="1"/>
            <charset val="204"/>
          </rPr>
          <t>'</t>
        </r>
        <r>
          <rPr>
            <sz val="14"/>
            <rFont val="Calibri"/>
            <family val="2"/>
            <charset val="204"/>
          </rPr>
          <t>єктів житлово-комунального господарства</t>
        </r>
      </is>
    </nc>
  </rcc>
  <rcv guid="{F1F54A05-5B5E-4C6E-AAE8-48311ED03AC9}" action="delete"/>
  <rdn rId="0" localSheetId="1" customView="1" name="Z_F1F54A05_5B5E_4C6E_AAE8_48311ED03AC9_.wvu.PrintArea" hidden="1" oldHidden="1">
    <formula>Лист3!$A$2:$M$261</formula>
    <oldFormula>Лист3!$A$2:$M$261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Лист3!$259:$259</formula>
    <oldFormula>Лист3!$259:$259</oldFormula>
  </rdn>
  <rcv guid="{F1F54A05-5B5E-4C6E-AAE8-48311ED03AC9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Лист3!$A$2:$M$259</formula>
    <oldFormula>Лист3!$A$2:$M$259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Лист3!$257:$257</formula>
    <oldFormula>Лист3!$257:$257</oldFormula>
  </rdn>
  <rcv guid="{F1F54A05-5B5E-4C6E-AAE8-48311ED03AC9}" action="add"/>
</revisions>
</file>

<file path=xl/revisions/revisionLog15111.xml><?xml version="1.0" encoding="utf-8"?>
<revisions xmlns="http://schemas.openxmlformats.org/spreadsheetml/2006/main" xmlns:r="http://schemas.openxmlformats.org/officeDocument/2006/relationships">
  <rcc rId="723" sId="1">
    <oc r="E91" t="inlineStr">
      <is>
        <t>(забезпечення потреб виборчого округу за пропозиціями депутатів міської ради)</t>
      </is>
    </oc>
    <nc r="E91" t="inlineStr">
      <is>
        <t>Придбання матеріально-технічних засобів для КУ Пластовий молодіжний центр (забезпечення потреб виборчого округу за пропозиціями депутатів міської ради)</t>
      </is>
    </nc>
  </rcc>
  <rcv guid="{E4AFF5C9-3DFC-4607-9EDE-F8BFA129163D}" action="delete"/>
  <rdn rId="0" localSheetId="1" customView="1" name="Z_E4AFF5C9_3DFC_4607_9EDE_F8BFA129163D_.wvu.Rows" hidden="1" oldHidden="1">
    <formula>Лист3!$257:$257</formula>
    <oldFormula>Лист3!$257:$257</oldFormula>
  </rdn>
  <rcv guid="{E4AFF5C9-3DFC-4607-9EDE-F8BFA129163D}" action="add"/>
</revisions>
</file>

<file path=xl/revisions/revisionLog151111.xml><?xml version="1.0" encoding="utf-8"?>
<revisions xmlns="http://schemas.openxmlformats.org/spreadsheetml/2006/main" xmlns:r="http://schemas.openxmlformats.org/officeDocument/2006/relationships">
  <rrc rId="714" sId="1" ref="A243:XFD243" action="insertRow">
    <undo index="0" exp="area" ref3D="1" dr="$A$254:$XFD$254" dn="Z_CD175147_1AE1_4489_835A_3B5FE744F708_.wvu.Rows" sId="1"/>
    <undo index="0" exp="area" ref3D="1" dr="$A$254:$XFD$254" dn="Z_F1F54A05_5B5E_4C6E_AAE8_48311ED03AC9_.wvu.Rows" sId="1"/>
    <undo index="0" exp="area" ref3D="1" dr="$A$254:$XFD$254" dn="Z_E4AFF5C9_3DFC_4607_9EDE_F8BFA129163D_.wvu.Rows" sId="1"/>
    <undo index="0" exp="area" ref3D="1" dr="$A$254:$XFD$254" dn="Z_907AAE17_B701_4AD1_92CD_A0B4B5571C7A_.wvu.Rows" sId="1"/>
    <undo index="0" exp="area" ref3D="1" dr="$A$254:$XFD$254" dn="Z_6191942C_4D3B_47B9_986D_EB2524784E3A_.wvu.Rows" sId="1"/>
    <undo index="0" exp="area" ref3D="1" dr="$A$254:$XFD$254" dn="Z_571B61A6_1904_4FC2_A9E0_DBF436E3A184_.wvu.Rows" sId="1"/>
    <undo index="0" exp="area" ref3D="1" dr="$A$254:$XFD$254" dn="Z_2DF14B55_54F3_4E86_BD73_319E8B09905C_.wvu.Rows" sId="1"/>
    <undo index="0" exp="area" ref3D="1" dr="$A$254:$XFD$254" dn="Z_21DB0D47_AEF4_4AA4_A186_DE966A02E2DE_.wvu.Rows" sId="1"/>
    <undo index="0" exp="area" ref3D="1" dr="$A$254:$XFD$254" dn="Z_1F1F56A9_BA00_4973_95ED_0E6424B560A4_.wvu.Rows" sId="1"/>
  </rrc>
  <rrc rId="715" sId="1" ref="A243:XFD243" action="insertRow">
    <undo index="0" exp="area" ref3D="1" dr="$A$255:$XFD$255" dn="Z_CD175147_1AE1_4489_835A_3B5FE744F708_.wvu.Rows" sId="1"/>
    <undo index="0" exp="area" ref3D="1" dr="$A$255:$XFD$255" dn="Z_F1F54A05_5B5E_4C6E_AAE8_48311ED03AC9_.wvu.Rows" sId="1"/>
    <undo index="0" exp="area" ref3D="1" dr="$A$255:$XFD$255" dn="Z_E4AFF5C9_3DFC_4607_9EDE_F8BFA129163D_.wvu.Rows" sId="1"/>
    <undo index="0" exp="area" ref3D="1" dr="$A$255:$XFD$255" dn="Z_907AAE17_B701_4AD1_92CD_A0B4B5571C7A_.wvu.Rows" sId="1"/>
    <undo index="0" exp="area" ref3D="1" dr="$A$255:$XFD$255" dn="Z_6191942C_4D3B_47B9_986D_EB2524784E3A_.wvu.Rows" sId="1"/>
    <undo index="0" exp="area" ref3D="1" dr="$A$255:$XFD$255" dn="Z_571B61A6_1904_4FC2_A9E0_DBF436E3A184_.wvu.Rows" sId="1"/>
    <undo index="0" exp="area" ref3D="1" dr="$A$255:$XFD$255" dn="Z_2DF14B55_54F3_4E86_BD73_319E8B09905C_.wvu.Rows" sId="1"/>
    <undo index="0" exp="area" ref3D="1" dr="$A$255:$XFD$255" dn="Z_21DB0D47_AEF4_4AA4_A186_DE966A02E2DE_.wvu.Rows" sId="1"/>
    <undo index="0" exp="area" ref3D="1" dr="$A$255:$XFD$255" dn="Z_1F1F56A9_BA00_4973_95ED_0E6424B560A4_.wvu.Rows" sId="1"/>
  </rrc>
  <rfmt sheetId="1" sqref="A243" start="0" length="0">
    <dxf>
      <font>
        <b/>
        <sz val="20"/>
        <name val="Times New Roman"/>
        <scheme val="none"/>
      </font>
      <fill>
        <patternFill patternType="none">
          <bgColor indexed="65"/>
        </patternFill>
      </fill>
    </dxf>
  </rfmt>
  <rfmt sheetId="1" sqref="B243" start="0" length="0">
    <dxf>
      <font>
        <b/>
        <sz val="20"/>
        <name val="Times New Roman"/>
        <scheme val="none"/>
      </font>
      <fill>
        <patternFill patternType="none">
          <bgColor indexed="65"/>
        </patternFill>
      </fill>
    </dxf>
  </rfmt>
  <rfmt sheetId="1" sqref="C243" start="0" length="0">
    <dxf>
      <font>
        <b/>
        <sz val="20"/>
        <name val="Times New Roman"/>
        <scheme val="none"/>
      </font>
      <fill>
        <patternFill patternType="none">
          <bgColor indexed="65"/>
        </patternFill>
      </fill>
    </dxf>
  </rfmt>
  <rfmt sheetId="1" s="1" sqref="D243" start="0" length="0">
    <dxf>
      <font>
        <b/>
        <sz val="18"/>
        <color auto="1"/>
        <name val="Times New Roman"/>
        <scheme val="none"/>
      </font>
      <fill>
        <patternFill patternType="none">
          <bgColor indexed="65"/>
        </patternFill>
      </fill>
      <alignment horizontal="center" readingOrder="0"/>
    </dxf>
  </rfmt>
  <rrc rId="716" sId="1" ref="A244:XFD244" action="insertRow">
    <undo index="0" exp="area" ref3D="1" dr="$A$256:$XFD$256" dn="Z_CD175147_1AE1_4489_835A_3B5FE744F708_.wvu.Rows" sId="1"/>
    <undo index="0" exp="area" ref3D="1" dr="$A$256:$XFD$256" dn="Z_F1F54A05_5B5E_4C6E_AAE8_48311ED03AC9_.wvu.Rows" sId="1"/>
    <undo index="0" exp="area" ref3D="1" dr="$A$256:$XFD$256" dn="Z_E4AFF5C9_3DFC_4607_9EDE_F8BFA129163D_.wvu.Rows" sId="1"/>
    <undo index="0" exp="area" ref3D="1" dr="$A$256:$XFD$256" dn="Z_907AAE17_B701_4AD1_92CD_A0B4B5571C7A_.wvu.Rows" sId="1"/>
    <undo index="0" exp="area" ref3D="1" dr="$A$256:$XFD$256" dn="Z_6191942C_4D3B_47B9_986D_EB2524784E3A_.wvu.Rows" sId="1"/>
    <undo index="0" exp="area" ref3D="1" dr="$A$256:$XFD$256" dn="Z_571B61A6_1904_4FC2_A9E0_DBF436E3A184_.wvu.Rows" sId="1"/>
    <undo index="0" exp="area" ref3D="1" dr="$A$256:$XFD$256" dn="Z_2DF14B55_54F3_4E86_BD73_319E8B09905C_.wvu.Rows" sId="1"/>
    <undo index="0" exp="area" ref3D="1" dr="$A$256:$XFD$256" dn="Z_21DB0D47_AEF4_4AA4_A186_DE966A02E2DE_.wvu.Rows" sId="1"/>
    <undo index="0" exp="area" ref3D="1" dr="$A$256:$XFD$256" dn="Z_1F1F56A9_BA00_4973_95ED_0E6424B560A4_.wvu.Rows" sId="1"/>
  </rrc>
  <rcc rId="717" sId="1" odxf="1" dxf="1">
    <nc r="A243" t="inlineStr">
      <is>
        <t>2900000</t>
      </is>
    </nc>
    <ndxf>
      <font>
        <sz val="14"/>
        <name val="Times New Roman"/>
        <scheme val="none"/>
      </font>
      <fill>
        <patternFill patternType="solid">
          <bgColor theme="0"/>
        </patternFill>
      </fill>
    </ndxf>
  </rcc>
  <rfmt sheetId="1" sqref="B243" start="0" length="0">
    <dxf>
      <font>
        <b val="0"/>
        <sz val="14"/>
        <name val="Times New Roman"/>
        <scheme val="none"/>
      </font>
      <fill>
        <patternFill patternType="solid">
          <bgColor theme="0"/>
        </patternFill>
      </fill>
    </dxf>
  </rfmt>
  <rfmt sheetId="1" sqref="C243" start="0" length="0">
    <dxf>
      <font>
        <b val="0"/>
        <sz val="14"/>
        <name val="Times New Roman"/>
        <scheme val="none"/>
      </font>
      <fill>
        <patternFill patternType="solid">
          <bgColor theme="0"/>
        </patternFill>
      </fill>
    </dxf>
  </rfmt>
  <rcc rId="718" sId="1" odxf="1" dxf="1">
    <nc r="D243" t="inlineStr">
      <is>
        <t>Управління з питань надзвичайних ситуацій та цивільного захисту населення Житомирської міської ради</t>
      </is>
    </nc>
    <ndxf>
      <font>
        <sz val="14"/>
        <name val="Times New Roman"/>
        <scheme val="none"/>
      </font>
      <fill>
        <patternFill patternType="solid">
          <bgColor theme="0"/>
        </patternFill>
      </fill>
    </ndxf>
  </rcc>
  <rcc rId="719" sId="1" odxf="1" dxf="1">
    <nc r="A244" t="inlineStr">
      <is>
        <t>2910000</t>
      </is>
    </nc>
    <ndxf>
      <font>
        <b val="0"/>
        <sz val="14"/>
        <name val="Times New Roman"/>
        <scheme val="none"/>
      </font>
      <fill>
        <patternFill patternType="solid">
          <bgColor theme="0"/>
        </patternFill>
      </fill>
    </ndxf>
  </rcc>
  <rfmt sheetId="1" sqref="B244" start="0" length="0">
    <dxf>
      <font>
        <b val="0"/>
        <sz val="14"/>
        <name val="Times New Roman"/>
        <scheme val="none"/>
      </font>
      <fill>
        <patternFill patternType="solid">
          <bgColor theme="0"/>
        </patternFill>
      </fill>
    </dxf>
  </rfmt>
  <rfmt sheetId="1" sqref="C244" start="0" length="0">
    <dxf>
      <font>
        <b val="0"/>
        <sz val="14"/>
        <name val="Times New Roman"/>
        <scheme val="none"/>
      </font>
      <fill>
        <patternFill patternType="solid">
          <bgColor theme="0"/>
        </patternFill>
      </fill>
    </dxf>
  </rfmt>
  <rcc rId="720" sId="1" odxf="1" dxf="1">
    <nc r="D244" t="inlineStr">
      <is>
        <t>Управління з питань надзвичайних ситуацій та цивільного захисту населення Житомирської міської ради</t>
      </is>
    </nc>
    <ndxf>
      <font>
        <i/>
        <sz val="14"/>
        <name val="Times New Roman"/>
        <scheme val="none"/>
      </font>
      <fill>
        <patternFill patternType="solid">
          <bgColor theme="0"/>
        </patternFill>
      </fill>
    </ndxf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Лист3!$257:$257</formula>
    <oldFormula>Лист3!$257:$257</oldFormula>
  </rdn>
  <rcv guid="{CD175147-1AE1-4489-835A-3B5FE744F708}" action="add"/>
</revisions>
</file>

<file path=xl/revisions/revisionLog1511111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Лист3!$254:$254</formula>
    <oldFormula>Лист3!$254:$254</oldFormula>
  </rdn>
  <rcv guid="{CD175147-1AE1-4489-835A-3B5FE744F708}" action="add"/>
</revisions>
</file>

<file path=xl/revisions/revisionLog152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Лист3!$A$2:$M$272</formula>
    <oldFormula>Лист3!$A$2:$M$272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Лист3!$270:$270</formula>
    <oldFormula>Лист3!$270:$270</oldFormula>
  </rdn>
  <rcv guid="{2DF14B55-54F3-4E86-BD73-319E8B09905C}" action="add"/>
</revisions>
</file>

<file path=xl/revisions/revisionLog1521.xml><?xml version="1.0" encoding="utf-8"?>
<revisions xmlns="http://schemas.openxmlformats.org/spreadsheetml/2006/main" xmlns:r="http://schemas.openxmlformats.org/officeDocument/2006/relationships">
  <rcc rId="1146" sId="1">
    <oc r="E67" t="inlineStr">
      <is>
        <t>Капітальний ремонт спортивного майданчинка біля ЗОШ І-ІІІ ступенів №20 (в т.ч. виготовлення проєктно-кошторисної документації)</t>
      </is>
    </oc>
    <nc r="E67" t="inlineStr">
      <is>
        <t>Капітальний ремонт спортивного майданчика біля ЗОШ І-ІІІ ступенів №20 (в т.ч. виготовлення проєктно-кошторисної документації)</t>
      </is>
    </nc>
  </rcc>
  <rcv guid="{2DF14B55-54F3-4E86-BD73-319E8B09905C}" action="delete"/>
  <rdn rId="0" localSheetId="1" customView="1" name="Z_2DF14B55_54F3_4E86_BD73_319E8B09905C_.wvu.PrintArea" hidden="1" oldHidden="1">
    <formula>Лист3!$A$2:$M$272</formula>
    <oldFormula>Лист3!$A$2:$M$272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Лист3!$270:$270</formula>
    <oldFormula>Лист3!$270:$270</oldFormula>
  </rdn>
  <rcv guid="{2DF14B55-54F3-4E86-BD73-319E8B09905C}" action="add"/>
</revisions>
</file>

<file path=xl/revisions/revisionLog15211.xml><?xml version="1.0" encoding="utf-8"?>
<revisions xmlns="http://schemas.openxmlformats.org/spreadsheetml/2006/main" xmlns:r="http://schemas.openxmlformats.org/officeDocument/2006/relationships">
  <rrc rId="968" sId="1" ref="A85:XFD85" action="insertRow">
    <undo index="0" exp="area" ref3D="1" dr="$A$267:$XFD$267" dn="Z_E4AFF5C9_3DFC_4607_9EDE_F8BFA129163D_.wvu.Rows" sId="1"/>
    <undo index="0" exp="area" ref3D="1" dr="$A$267:$XFD$267" dn="Z_CD175147_1AE1_4489_835A_3B5FE744F708_.wvu.Rows" sId="1"/>
    <undo index="0" exp="area" ref3D="1" dr="$A$267:$XFD$267" dn="Z_907AAE17_B701_4AD1_92CD_A0B4B5571C7A_.wvu.Rows" sId="1"/>
    <undo index="0" exp="area" ref3D="1" dr="$A$267:$XFD$267" dn="Z_6191942C_4D3B_47B9_986D_EB2524784E3A_.wvu.Rows" sId="1"/>
    <undo index="0" exp="area" ref3D="1" dr="$A$267:$XFD$267" dn="Z_571B61A6_1904_4FC2_A9E0_DBF436E3A184_.wvu.Rows" sId="1"/>
    <undo index="0" exp="area" ref3D="1" dr="$A$267:$XFD$267" dn="Z_2DF14B55_54F3_4E86_BD73_319E8B09905C_.wvu.Rows" sId="1"/>
    <undo index="0" exp="area" ref3D="1" dr="$A$267:$XFD$267" dn="Z_21DB0D47_AEF4_4AA4_A186_DE966A02E2DE_.wvu.Rows" sId="1"/>
    <undo index="0" exp="area" ref3D="1" dr="$A$267:$XFD$267" dn="Z_1F1F56A9_BA00_4973_95ED_0E6424B560A4_.wvu.Rows" sId="1"/>
  </rrc>
  <rcc rId="969" sId="1">
    <nc r="A85" t="inlineStr">
      <is>
        <t>0712152</t>
      </is>
    </nc>
  </rcc>
  <rcc rId="970" sId="1">
    <nc r="B85" t="inlineStr">
      <is>
        <t>2152</t>
      </is>
    </nc>
  </rcc>
  <rcc rId="971" sId="1">
    <nc r="C85" t="inlineStr">
      <is>
        <t>0763</t>
      </is>
    </nc>
  </rcc>
  <rcc rId="972" sId="1">
    <nc r="D85" t="inlineStr">
      <is>
        <t>Інші програми та заходи у сфері охорони здоров'я</t>
      </is>
    </nc>
  </rcc>
  <rcc rId="973" sId="1">
    <nc r="I85">
      <f>SUM(J85:L85)</f>
    </nc>
  </rcc>
  <rcc rId="974" sId="1">
    <nc r="E85" t="inlineStr">
      <is>
        <t>Придбання 6 кисневих концентраторів для КП "Лікарня №2 ім.Павлусенка" ЖМР</t>
      </is>
    </nc>
  </rcc>
  <rcc rId="975" sId="1" numFmtId="4">
    <nc r="J85">
      <v>240000</v>
    </nc>
  </rcc>
  <rcc rId="976" sId="1">
    <oc r="E84" t="inlineStr">
      <is>
        <t>Закупівля медичного обладнання для КП "Лікарня №2"ім.Павлусенка  ( забезпечення потреб виборчого округу за пропозиціями депутатів міської ради)</t>
      </is>
    </oc>
    <nc r="E84" t="inlineStr">
      <is>
        <t>Закупівля медичного обладнання для КП "Лікарня №2 ім.Павлусенка" ЖМР  (забезпечення потреб виборчого округу за пропозиціями депутатів міської ради)</t>
      </is>
    </nc>
  </rcc>
  <rcc rId="977" sId="1">
    <oc r="E87" t="inlineStr">
      <is>
        <t xml:space="preserve">Придбання ангіографічного обладнання для КП "Лікарня№2"ім.Павлусенка </t>
      </is>
    </oc>
    <nc r="E87" t="inlineStr">
      <is>
        <t>Придбання ангіографічного обладнання для КП "Лікарня№2 ім.Павлусенка" ЖМР</t>
      </is>
    </nc>
  </rcc>
  <rrc rId="978" sId="1" ref="A87:XFD87" action="insertRow">
    <undo index="0" exp="area" ref3D="1" dr="$A$268:$XFD$268" dn="Z_E4AFF5C9_3DFC_4607_9EDE_F8BFA129163D_.wvu.Rows" sId="1"/>
    <undo index="0" exp="area" ref3D="1" dr="$A$268:$XFD$268" dn="Z_CD175147_1AE1_4489_835A_3B5FE744F708_.wvu.Rows" sId="1"/>
    <undo index="0" exp="area" ref3D="1" dr="$A$268:$XFD$268" dn="Z_907AAE17_B701_4AD1_92CD_A0B4B5571C7A_.wvu.Rows" sId="1"/>
    <undo index="0" exp="area" ref3D="1" dr="$A$268:$XFD$268" dn="Z_6191942C_4D3B_47B9_986D_EB2524784E3A_.wvu.Rows" sId="1"/>
    <undo index="0" exp="area" ref3D="1" dr="$A$268:$XFD$268" dn="Z_571B61A6_1904_4FC2_A9E0_DBF436E3A184_.wvu.Rows" sId="1"/>
    <undo index="0" exp="area" ref3D="1" dr="$A$268:$XFD$268" dn="Z_2DF14B55_54F3_4E86_BD73_319E8B09905C_.wvu.Rows" sId="1"/>
    <undo index="0" exp="area" ref3D="1" dr="$A$268:$XFD$268" dn="Z_21DB0D47_AEF4_4AA4_A186_DE966A02E2DE_.wvu.Rows" sId="1"/>
    <undo index="0" exp="area" ref3D="1" dr="$A$268:$XFD$268" dn="Z_1F1F56A9_BA00_4973_95ED_0E6424B560A4_.wvu.Rows" sId="1"/>
  </rrc>
  <rm rId="979" sheetId="1" source="A83:XFD83" destination="A87:XFD87" sourceSheetId="1">
    <rfmt sheetId="1" xfDxf="1" sqref="A87:XFD87" start="0" length="0">
      <dxf>
        <font>
          <sz val="14"/>
        </font>
      </dxf>
    </rfmt>
    <rfmt sheetId="1" sqref="A87" start="0" length="0">
      <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7" start="0" length="0">
      <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7" start="0" length="0">
      <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7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8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87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87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7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87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87" start="0" length="0">
      <dxf>
        <font>
          <sz val="16"/>
          <name val="Times New Roman"/>
          <scheme val="none"/>
        </font>
        <numFmt numFmtId="166" formatCode="#,##0.0"/>
        <alignment horizontal="center" vertical="center" wrapText="1" readingOrder="0"/>
      </dxf>
    </rfmt>
  </rm>
  <rrc rId="980" sId="1" ref="A83:XFD83" action="deleteRow">
    <undo index="0" exp="area" ref3D="1" dr="$A$269:$XFD$269" dn="Z_E4AFF5C9_3DFC_4607_9EDE_F8BFA129163D_.wvu.Rows" sId="1"/>
    <undo index="0" exp="area" ref3D="1" dr="$A$269:$XFD$269" dn="Z_CD175147_1AE1_4489_835A_3B5FE744F708_.wvu.Rows" sId="1"/>
    <undo index="0" exp="area" ref3D="1" dr="$A$269:$XFD$269" dn="Z_907AAE17_B701_4AD1_92CD_A0B4B5571C7A_.wvu.Rows" sId="1"/>
    <undo index="0" exp="area" ref3D="1" dr="$A$269:$XFD$269" dn="Z_6191942C_4D3B_47B9_986D_EB2524784E3A_.wvu.Rows" sId="1"/>
    <undo index="0" exp="area" ref3D="1" dr="$A$269:$XFD$269" dn="Z_571B61A6_1904_4FC2_A9E0_DBF436E3A184_.wvu.Rows" sId="1"/>
    <undo index="0" exp="area" ref3D="1" dr="$A$269:$XFD$269" dn="Z_2DF14B55_54F3_4E86_BD73_319E8B09905C_.wvu.Rows" sId="1"/>
    <undo index="0" exp="area" ref3D="1" dr="$A$269:$XFD$269" dn="Z_21DB0D47_AEF4_4AA4_A186_DE966A02E2DE_.wvu.Rows" sId="1"/>
    <undo index="0" exp="area" ref3D="1" dr="$A$269:$XFD$269" dn="Z_1F1F56A9_BA00_4973_95ED_0E6424B560A4_.wvu.Rows" sId="1"/>
    <rfmt sheetId="1" xfDxf="1" sqref="A83:XFD83" start="0" length="0">
      <dxf>
        <font>
          <sz val="14"/>
        </font>
      </dxf>
    </rfmt>
  </rrc>
  <rcc rId="981" sId="1">
    <oc r="A86" t="inlineStr">
      <is>
        <t>0712152</t>
      </is>
    </oc>
    <nc r="A86" t="inlineStr">
      <is>
        <t>0717363</t>
      </is>
    </nc>
  </rcc>
  <rcc rId="982" sId="1">
    <oc r="B86" t="inlineStr">
      <is>
        <t>2152</t>
      </is>
    </oc>
    <nc r="B86" t="inlineStr">
      <is>
        <t>7363</t>
      </is>
    </nc>
  </rcc>
  <rcc rId="983" sId="1">
    <oc r="C86" t="inlineStr">
      <is>
        <t>0763</t>
      </is>
    </oc>
    <nc r="C86" t="inlineStr">
      <is>
        <t>0490</t>
      </is>
    </nc>
  </rcc>
  <rcc rId="984" sId="1">
    <oc r="D86" t="inlineStr">
      <is>
        <t>Інші програми та заходи у сфері охорони здоров'я</t>
      </is>
    </oc>
    <nc r="D86" t="inlineStr">
      <is>
        <t>Виконання інвестиційних проєктів в рамках здійснення заходів щодо соціально-економічного розвитку окремих територій</t>
      </is>
    </nc>
  </rcc>
  <rrc rId="985" sId="1" ref="A88:XFD88" action="insertRow">
    <undo index="0" exp="area" ref3D="1" dr="$A$268:$XFD$268" dn="Z_E4AFF5C9_3DFC_4607_9EDE_F8BFA129163D_.wvu.Rows" sId="1"/>
    <undo index="0" exp="area" ref3D="1" dr="$A$268:$XFD$268" dn="Z_CD175147_1AE1_4489_835A_3B5FE744F708_.wvu.Rows" sId="1"/>
    <undo index="0" exp="area" ref3D="1" dr="$A$268:$XFD$268" dn="Z_907AAE17_B701_4AD1_92CD_A0B4B5571C7A_.wvu.Rows" sId="1"/>
    <undo index="0" exp="area" ref3D="1" dr="$A$268:$XFD$268" dn="Z_6191942C_4D3B_47B9_986D_EB2524784E3A_.wvu.Rows" sId="1"/>
    <undo index="0" exp="area" ref3D="1" dr="$A$268:$XFD$268" dn="Z_571B61A6_1904_4FC2_A9E0_DBF436E3A184_.wvu.Rows" sId="1"/>
    <undo index="0" exp="area" ref3D="1" dr="$A$268:$XFD$268" dn="Z_2DF14B55_54F3_4E86_BD73_319E8B09905C_.wvu.Rows" sId="1"/>
    <undo index="0" exp="area" ref3D="1" dr="$A$268:$XFD$268" dn="Z_21DB0D47_AEF4_4AA4_A186_DE966A02E2DE_.wvu.Rows" sId="1"/>
    <undo index="0" exp="area" ref3D="1" dr="$A$268:$XFD$268" dn="Z_1F1F56A9_BA00_4973_95ED_0E6424B560A4_.wvu.Rows" sId="1"/>
  </rrc>
  <rm rId="986" sheetId="1" source="A85:XFD85" destination="A88:XFD88" sourceSheetId="1">
    <rfmt sheetId="1" xfDxf="1" sqref="A88:XFD88" start="0" length="0">
      <dxf>
        <font>
          <sz val="14"/>
        </font>
      </dxf>
    </rfmt>
    <rfmt sheetId="1" sqref="A88" start="0" length="0">
      <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8" start="0" length="0">
      <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8" start="0" length="0">
      <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8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8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bottom style="thin">
            <color indexed="64"/>
          </bottom>
        </border>
      </dxf>
    </rfmt>
    <rfmt sheetId="1" sqref="F88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8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8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88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88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88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8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88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88" start="0" length="0">
      <dxf>
        <font>
          <sz val="16"/>
          <name val="Times New Roman"/>
          <scheme val="none"/>
        </font>
        <numFmt numFmtId="166" formatCode="#,##0.0"/>
        <alignment horizontal="center" vertical="center" wrapText="1" readingOrder="0"/>
      </dxf>
    </rfmt>
  </rm>
  <rrc rId="987" sId="1" ref="A85:XFD85" action="deleteRow">
    <undo index="0" exp="area" ref3D="1" dr="$A$269:$XFD$269" dn="Z_E4AFF5C9_3DFC_4607_9EDE_F8BFA129163D_.wvu.Rows" sId="1"/>
    <undo index="0" exp="area" ref3D="1" dr="$A$269:$XFD$269" dn="Z_CD175147_1AE1_4489_835A_3B5FE744F708_.wvu.Rows" sId="1"/>
    <undo index="0" exp="area" ref3D="1" dr="$A$269:$XFD$269" dn="Z_907AAE17_B701_4AD1_92CD_A0B4B5571C7A_.wvu.Rows" sId="1"/>
    <undo index="0" exp="area" ref3D="1" dr="$A$269:$XFD$269" dn="Z_6191942C_4D3B_47B9_986D_EB2524784E3A_.wvu.Rows" sId="1"/>
    <undo index="0" exp="area" ref3D="1" dr="$A$269:$XFD$269" dn="Z_571B61A6_1904_4FC2_A9E0_DBF436E3A184_.wvu.Rows" sId="1"/>
    <undo index="0" exp="area" ref3D="1" dr="$A$269:$XFD$269" dn="Z_2DF14B55_54F3_4E86_BD73_319E8B09905C_.wvu.Rows" sId="1"/>
    <undo index="0" exp="area" ref3D="1" dr="$A$269:$XFD$269" dn="Z_21DB0D47_AEF4_4AA4_A186_DE966A02E2DE_.wvu.Rows" sId="1"/>
    <undo index="0" exp="area" ref3D="1" dr="$A$269:$XFD$269" dn="Z_1F1F56A9_BA00_4973_95ED_0E6424B560A4_.wvu.Rows" sId="1"/>
    <rfmt sheetId="1" xfDxf="1" sqref="A85:XFD85" start="0" length="0">
      <dxf>
        <font>
          <sz val="14"/>
        </font>
      </dxf>
    </rfmt>
  </rrc>
  <rcc rId="988" sId="1">
    <oc r="J86">
      <v>13461500</v>
    </oc>
    <nc r="J86">
      <f>13461500-3000000</f>
    </nc>
  </rcc>
  <rrc rId="989" sId="1" ref="A85:XFD85" action="insertRow">
    <undo index="0" exp="area" ref3D="1" dr="$A$268:$XFD$268" dn="Z_E4AFF5C9_3DFC_4607_9EDE_F8BFA129163D_.wvu.Rows" sId="1"/>
    <undo index="0" exp="area" ref3D="1" dr="$A$268:$XFD$268" dn="Z_CD175147_1AE1_4489_835A_3B5FE744F708_.wvu.Rows" sId="1"/>
    <undo index="0" exp="area" ref3D="1" dr="$A$268:$XFD$268" dn="Z_907AAE17_B701_4AD1_92CD_A0B4B5571C7A_.wvu.Rows" sId="1"/>
    <undo index="0" exp="area" ref3D="1" dr="$A$268:$XFD$268" dn="Z_6191942C_4D3B_47B9_986D_EB2524784E3A_.wvu.Rows" sId="1"/>
    <undo index="0" exp="area" ref3D="1" dr="$A$268:$XFD$268" dn="Z_571B61A6_1904_4FC2_A9E0_DBF436E3A184_.wvu.Rows" sId="1"/>
    <undo index="0" exp="area" ref3D="1" dr="$A$268:$XFD$268" dn="Z_2DF14B55_54F3_4E86_BD73_319E8B09905C_.wvu.Rows" sId="1"/>
    <undo index="0" exp="area" ref3D="1" dr="$A$268:$XFD$268" dn="Z_21DB0D47_AEF4_4AA4_A186_DE966A02E2DE_.wvu.Rows" sId="1"/>
    <undo index="0" exp="area" ref3D="1" dr="$A$268:$XFD$268" dn="Z_1F1F56A9_BA00_4973_95ED_0E6424B560A4_.wvu.Rows" sId="1"/>
  </rrc>
  <rcc rId="990" sId="1">
    <nc r="A85" t="inlineStr">
      <is>
        <t>0712152</t>
      </is>
    </nc>
  </rcc>
  <rcc rId="991" sId="1">
    <nc r="B85" t="inlineStr">
      <is>
        <t>2152</t>
      </is>
    </nc>
  </rcc>
  <rcc rId="992" sId="1">
    <nc r="C85" t="inlineStr">
      <is>
        <t>0763</t>
      </is>
    </nc>
  </rcc>
  <rcc rId="993" sId="1">
    <nc r="D85" t="inlineStr">
      <is>
        <t>Інші програми та заходи у сфері охорони здоров'я</t>
      </is>
    </nc>
  </rcc>
  <rcc rId="994" sId="1">
    <nc r="I85">
      <f>SUM(J85:L85)</f>
    </nc>
  </rcc>
  <rcc rId="995" sId="1">
    <nc r="E85" t="inlineStr">
      <is>
        <t>Виготовлення та встановлення меморіальної дошки Башеку Володимиру Йосиповичу на фасаді будівлі по вулиці Шевченка, 2 у місті Житомирі</t>
      </is>
    </nc>
  </rcc>
  <rcc rId="996" sId="1" numFmtId="4">
    <nc r="J85">
      <v>33000</v>
    </nc>
  </rcc>
  <rrc rId="997" sId="1" ref="A89:XFD89" action="insertRow">
    <undo index="0" exp="area" ref3D="1" dr="$A$269:$XFD$269" dn="Z_E4AFF5C9_3DFC_4607_9EDE_F8BFA129163D_.wvu.Rows" sId="1"/>
    <undo index="0" exp="area" ref3D="1" dr="$A$269:$XFD$269" dn="Z_CD175147_1AE1_4489_835A_3B5FE744F708_.wvu.Rows" sId="1"/>
    <undo index="0" exp="area" ref3D="1" dr="$A$269:$XFD$269" dn="Z_907AAE17_B701_4AD1_92CD_A0B4B5571C7A_.wvu.Rows" sId="1"/>
    <undo index="0" exp="area" ref3D="1" dr="$A$269:$XFD$269" dn="Z_6191942C_4D3B_47B9_986D_EB2524784E3A_.wvu.Rows" sId="1"/>
    <undo index="0" exp="area" ref3D="1" dr="$A$269:$XFD$269" dn="Z_571B61A6_1904_4FC2_A9E0_DBF436E3A184_.wvu.Rows" sId="1"/>
    <undo index="0" exp="area" ref3D="1" dr="$A$269:$XFD$269" dn="Z_2DF14B55_54F3_4E86_BD73_319E8B09905C_.wvu.Rows" sId="1"/>
    <undo index="0" exp="area" ref3D="1" dr="$A$269:$XFD$269" dn="Z_21DB0D47_AEF4_4AA4_A186_DE966A02E2DE_.wvu.Rows" sId="1"/>
    <undo index="0" exp="area" ref3D="1" dr="$A$269:$XFD$269" dn="Z_1F1F56A9_BA00_4973_95ED_0E6424B560A4_.wvu.Rows" sId="1"/>
  </rrc>
  <rcc rId="998" sId="1">
    <nc r="A89" t="inlineStr">
      <is>
        <t>0719750</t>
      </is>
    </nc>
  </rcc>
  <rcc rId="999" sId="1">
    <nc r="B89" t="inlineStr">
      <is>
        <t>9750</t>
      </is>
    </nc>
  </rcc>
  <rcc rId="1000" sId="1">
    <nc r="C89" t="inlineStr">
      <is>
        <t>0180</t>
      </is>
    </nc>
  </rcc>
  <rcc rId="1001" sId="1">
    <nc r="D89" t="inlineStr">
      <is>
        <t>Субвенція з місцевого бюджету на співфінансування інвестиційних проектів</t>
      </is>
    </nc>
  </rcc>
  <rfmt sheetId="1" sqref="E89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cc rId="1002" sId="1">
    <nc r="I89">
      <f>SUM(J89:L89)</f>
    </nc>
  </rcc>
  <rcc rId="1003" sId="1" numFmtId="4">
    <nc r="J89">
      <v>11000</v>
    </nc>
  </rcc>
  <rcc rId="1004" sId="1">
    <nc r="E89" t="inlineStr">
      <is>
        <t>Придбання телемедичного обладнання для Вересівської амбулаторії загальної практики - сімейної медицини на умовах співфінансування (субвенція обласному бюджету)</t>
      </is>
    </nc>
  </rcc>
  <rcc rId="1005" sId="1">
    <oc r="K73">
      <f>SUM(K74:K87)</f>
    </oc>
    <nc r="K73">
      <f>SUM(K74:K89)</f>
    </nc>
  </rcc>
  <rcc rId="1006" sId="1">
    <oc r="J73">
      <f>SUM(J74:J87)</f>
    </oc>
    <nc r="J73">
      <f>SUM(J74:J89)</f>
    </nc>
  </rcc>
  <rcc rId="1007" sId="1">
    <oc r="I73">
      <f>SUM(I74:I87)</f>
    </oc>
    <nc r="I73">
      <f>SUM(I74:I89)</f>
    </nc>
  </rcc>
  <rrc rId="1008" sId="1" ref="A83:XFD83" action="insertRow">
    <undo index="0" exp="area" ref3D="1" dr="$A$270:$XFD$270" dn="Z_E4AFF5C9_3DFC_4607_9EDE_F8BFA129163D_.wvu.Rows" sId="1"/>
    <undo index="0" exp="area" ref3D="1" dr="$A$270:$XFD$270" dn="Z_CD175147_1AE1_4489_835A_3B5FE744F708_.wvu.Rows" sId="1"/>
    <undo index="0" exp="area" ref3D="1" dr="$A$270:$XFD$270" dn="Z_907AAE17_B701_4AD1_92CD_A0B4B5571C7A_.wvu.Rows" sId="1"/>
    <undo index="0" exp="area" ref3D="1" dr="$A$270:$XFD$270" dn="Z_6191942C_4D3B_47B9_986D_EB2524784E3A_.wvu.Rows" sId="1"/>
    <undo index="0" exp="area" ref3D="1" dr="$A$270:$XFD$270" dn="Z_571B61A6_1904_4FC2_A9E0_DBF436E3A184_.wvu.Rows" sId="1"/>
    <undo index="0" exp="area" ref3D="1" dr="$A$270:$XFD$270" dn="Z_2DF14B55_54F3_4E86_BD73_319E8B09905C_.wvu.Rows" sId="1"/>
    <undo index="0" exp="area" ref3D="1" dr="$A$270:$XFD$270" dn="Z_21DB0D47_AEF4_4AA4_A186_DE966A02E2DE_.wvu.Rows" sId="1"/>
    <undo index="0" exp="area" ref3D="1" dr="$A$270:$XFD$270" dn="Z_1F1F56A9_BA00_4973_95ED_0E6424B560A4_.wvu.Rows" sId="1"/>
  </rrc>
  <rcc rId="1009" sId="1">
    <nc r="A83" t="inlineStr">
      <is>
        <t>0712152</t>
      </is>
    </nc>
  </rcc>
  <rcc rId="1010" sId="1">
    <nc r="B83" t="inlineStr">
      <is>
        <t>2152</t>
      </is>
    </nc>
  </rcc>
  <rcc rId="1011" sId="1">
    <nc r="C83" t="inlineStr">
      <is>
        <t>0763</t>
      </is>
    </nc>
  </rcc>
  <rcc rId="1012" sId="1">
    <nc r="D83" t="inlineStr">
      <is>
        <t>Інші програми та заходи у сфері охорони здоров'я</t>
      </is>
    </nc>
  </rcc>
  <rcc rId="1013" sId="1">
    <nc r="I83">
      <f>SUM(J83:L83)</f>
    </nc>
  </rcc>
  <rcc rId="1014" sId="1" numFmtId="4">
    <nc r="J83">
      <v>61500</v>
    </nc>
  </rcc>
  <rcc rId="1015" sId="1">
    <nc r="E83" t="inlineStr">
      <is>
        <t xml:space="preserve">Придбання бирання та дезинфекції відділень КП "Дитяча лікарня імені В.Й.Башека" </t>
      </is>
    </nc>
  </rcc>
  <rrc rId="1016" sId="1" ref="A83:XFD83" action="deleteRow">
    <undo index="0" exp="area" ref3D="1" dr="$A$271:$XFD$271" dn="Z_E4AFF5C9_3DFC_4607_9EDE_F8BFA129163D_.wvu.Rows" sId="1"/>
    <undo index="0" exp="area" ref3D="1" dr="$A$271:$XFD$271" dn="Z_CD175147_1AE1_4489_835A_3B5FE744F708_.wvu.Rows" sId="1"/>
    <undo index="0" exp="area" ref3D="1" dr="$A$271:$XFD$271" dn="Z_907AAE17_B701_4AD1_92CD_A0B4B5571C7A_.wvu.Rows" sId="1"/>
    <undo index="0" exp="area" ref3D="1" dr="$A$271:$XFD$271" dn="Z_6191942C_4D3B_47B9_986D_EB2524784E3A_.wvu.Rows" sId="1"/>
    <undo index="0" exp="area" ref3D="1" dr="$A$271:$XFD$271" dn="Z_571B61A6_1904_4FC2_A9E0_DBF436E3A184_.wvu.Rows" sId="1"/>
    <undo index="0" exp="area" ref3D="1" dr="$A$271:$XFD$271" dn="Z_2DF14B55_54F3_4E86_BD73_319E8B09905C_.wvu.Rows" sId="1"/>
    <undo index="0" exp="area" ref3D="1" dr="$A$271:$XFD$271" dn="Z_21DB0D47_AEF4_4AA4_A186_DE966A02E2DE_.wvu.Rows" sId="1"/>
    <undo index="0" exp="area" ref3D="1" dr="$A$271:$XFD$271" dn="Z_1F1F56A9_BA00_4973_95ED_0E6424B560A4_.wvu.Rows" sId="1"/>
    <rfmt sheetId="1" xfDxf="1" sqref="A83:XFD83" start="0" length="0">
      <dxf>
        <font>
          <sz val="14"/>
        </font>
      </dxf>
    </rfmt>
    <rcc rId="0" sId="1" dxf="1">
      <nc r="A83" t="inlineStr">
        <is>
          <t>0712152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3" t="inlineStr">
        <is>
          <t>2152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3" t="inlineStr">
        <is>
          <t>0763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3" t="inlineStr">
        <is>
          <t>Інші програми та заходи у сфері охорони здоров'я</t>
        </is>
      </nc>
      <n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3" t="inlineStr">
        <is>
          <t xml:space="preserve">Придбання бирання та дезинфекції відділень КП "Дитяча лікарня імені В.Й.Башека" </t>
        </is>
      </nc>
      <n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3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3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3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83">
        <f>SUM(J83:L83)</f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83">
        <v>61500</v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83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83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83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83" start="0" length="0">
      <dxf>
        <font>
          <sz val="16"/>
          <name val="Times New Roman"/>
          <scheme val="none"/>
        </font>
        <numFmt numFmtId="166" formatCode="#,##0.0"/>
        <alignment horizontal="center" vertical="center" wrapText="1" readingOrder="0"/>
      </dxf>
    </rfmt>
  </rrc>
  <rfmt sheetId="1" sqref="J81:J82">
    <dxf>
      <fill>
        <patternFill>
          <bgColor rgb="FFFFFF00"/>
        </patternFill>
      </fill>
    </dxf>
  </rfmt>
  <rfmt sheetId="1" sqref="J78">
    <dxf>
      <fill>
        <patternFill>
          <bgColor rgb="FFFFFF00"/>
        </patternFill>
      </fill>
    </dxf>
  </rfmt>
  <rcv guid="{6191942C-4D3B-47B9-986D-EB2524784E3A}" action="delete"/>
  <rdn rId="0" localSheetId="1" customView="1" name="Z_6191942C_4D3B_47B9_986D_EB2524784E3A_.wvu.PrintTitles" hidden="1" oldHidden="1">
    <formula>Лист3!$8:$11</formula>
    <oldFormula>Лист3!$8:$11</oldFormula>
  </rdn>
  <rdn rId="0" localSheetId="1" customView="1" name="Z_6191942C_4D3B_47B9_986D_EB2524784E3A_.wvu.Rows" hidden="1" oldHidden="1">
    <formula>Лист3!$271:$271</formula>
    <oldFormula>Лист3!$271:$271</oldFormula>
  </rdn>
  <rcv guid="{6191942C-4D3B-47B9-986D-EB2524784E3A}" action="add"/>
</revisions>
</file>

<file path=xl/revisions/revisionLog153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Лист3!$A$2:$M$272</formula>
    <oldFormula>Лист3!$A$2:$M$272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Лист3!$270:$270</formula>
    <oldFormula>Лист3!$270:$270</oldFormula>
  </rdn>
  <rcv guid="{2DF14B55-54F3-4E86-BD73-319E8B09905C}" action="add"/>
</revisions>
</file>

<file path=xl/revisions/revisionLog1531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Лист3!$A$2:$M$272</formula>
    <oldFormula>Лист3!$A$2:$M$272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Лист3!$270:$270</formula>
    <oldFormula>Лист3!$270:$270</oldFormula>
  </rdn>
  <rcv guid="{2DF14B55-54F3-4E86-BD73-319E8B09905C}" action="add"/>
</revisions>
</file>

<file path=xl/revisions/revisionLog15311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Лист3!$A$2:$M$272</formula>
    <oldFormula>Лист3!$A$2:$M$272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Лист3!$270:$270</formula>
    <oldFormula>Лист3!$270:$270</oldFormula>
  </rdn>
  <rcv guid="{2DF14B55-54F3-4E86-BD73-319E8B09905C}" action="add"/>
</revisions>
</file>

<file path=xl/revisions/revisionLog153111.xml><?xml version="1.0" encoding="utf-8"?>
<revisions xmlns="http://schemas.openxmlformats.org/spreadsheetml/2006/main" xmlns:r="http://schemas.openxmlformats.org/officeDocument/2006/relationships">
  <rcv guid="{F1F54A05-5B5E-4C6E-AAE8-48311ED03AC9}" action="delete"/>
  <rcv guid="{F1F54A05-5B5E-4C6E-AAE8-48311ED03AC9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rc rId="1177" sId="1" ref="A86:XFD86" action="insertRow">
    <undo index="0" exp="area" ref3D="1" dr="$A$270:$XFD$270" dn="Z_E4AFF5C9_3DFC_4607_9EDE_F8BFA129163D_.wvu.Rows" sId="1"/>
    <undo index="0" exp="area" ref3D="1" dr="$A$270:$XFD$270" dn="Z_CD175147_1AE1_4489_835A_3B5FE744F708_.wvu.Rows" sId="1"/>
    <undo index="0" exp="area" ref3D="1" dr="$A$270:$XFD$270" dn="Z_907AAE17_B701_4AD1_92CD_A0B4B5571C7A_.wvu.Rows" sId="1"/>
    <undo index="0" exp="area" ref3D="1" dr="$A$270:$XFD$270" dn="Z_6191942C_4D3B_47B9_986D_EB2524784E3A_.wvu.Rows" sId="1"/>
    <undo index="0" exp="area" ref3D="1" dr="$A$270:$XFD$270" dn="Z_571B61A6_1904_4FC2_A9E0_DBF436E3A184_.wvu.Rows" sId="1"/>
    <undo index="0" exp="area" ref3D="1" dr="$A$270:$XFD$270" dn="Z_2DF14B55_54F3_4E86_BD73_319E8B09905C_.wvu.Rows" sId="1"/>
    <undo index="0" exp="area" ref3D="1" dr="$A$270:$XFD$270" dn="Z_21DB0D47_AEF4_4AA4_A186_DE966A02E2DE_.wvu.Rows" sId="1"/>
    <undo index="0" exp="area" ref3D="1" dr="$A$270:$XFD$270" dn="Z_1F1F56A9_BA00_4973_95ED_0E6424B560A4_.wvu.Rows" sId="1"/>
  </rrc>
  <rcc rId="1178" sId="1">
    <nc r="A86" t="inlineStr">
      <is>
        <t>0712152</t>
      </is>
    </nc>
  </rcc>
  <rcc rId="1179" sId="1">
    <nc r="B86" t="inlineStr">
      <is>
        <t>2152</t>
      </is>
    </nc>
  </rcc>
  <rcc rId="1180" sId="1">
    <nc r="D86" t="inlineStr">
      <is>
        <t>Інші програми та заходи у сфері охорони здоров'я</t>
      </is>
    </nc>
  </rcc>
  <rcc rId="1181" sId="1">
    <nc r="C86" t="inlineStr">
      <is>
        <t>0763</t>
      </is>
    </nc>
  </rcc>
  <rcc rId="1182" sId="1">
    <nc r="E86" t="inlineStr">
      <is>
        <t>Забезпечення подачею кисню ліжкового фонду закладів охорони здоров'я</t>
      </is>
    </nc>
  </rcc>
  <rcc rId="1183" sId="1">
    <nc r="I86">
      <f>SUM(J86:L86)</f>
    </nc>
  </rcc>
  <rcc rId="1184" sId="1" numFmtId="4">
    <nc r="L86">
      <v>2052134</v>
    </nc>
  </rcc>
  <rcv guid="{2DF14B55-54F3-4E86-BD73-319E8B09905C}" action="delete"/>
  <rdn rId="0" localSheetId="1" customView="1" name="Z_2DF14B55_54F3_4E86_BD73_319E8B09905C_.wvu.PrintArea" hidden="1" oldHidden="1">
    <formula>Лист3!$A$2:$M$273</formula>
    <oldFormula>Лист3!$A$2:$M$273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Лист3!$271:$271</formula>
    <oldFormula>Лист3!$271:$271</oldFormula>
  </rdn>
  <rcv guid="{2DF14B55-54F3-4E86-BD73-319E8B09905C}" action="add"/>
</revisions>
</file>

<file path=xl/revisions/revisionLog161.xml><?xml version="1.0" encoding="utf-8"?>
<revisions xmlns="http://schemas.openxmlformats.org/spreadsheetml/2006/main" xmlns:r="http://schemas.openxmlformats.org/officeDocument/2006/relationships">
  <rrc rId="783" sId="1" ref="A34:XFD34" action="insertRow">
    <undo index="0" exp="area" ref3D="1" dr="$A$257:$XFD$257" dn="Z_F1F54A05_5B5E_4C6E_AAE8_48311ED03AC9_.wvu.Rows" sId="1"/>
    <undo index="0" exp="area" ref3D="1" dr="$A$257:$XFD$257" dn="Z_E4AFF5C9_3DFC_4607_9EDE_F8BFA129163D_.wvu.Rows" sId="1"/>
    <undo index="0" exp="area" ref3D="1" dr="$A$257:$XFD$257" dn="Z_CD175147_1AE1_4489_835A_3B5FE744F708_.wvu.Rows" sId="1"/>
    <undo index="0" exp="area" ref3D="1" dr="$A$257:$XFD$257" dn="Z_907AAE17_B701_4AD1_92CD_A0B4B5571C7A_.wvu.Rows" sId="1"/>
    <undo index="0" exp="area" ref3D="1" dr="$A$257:$XFD$257" dn="Z_6191942C_4D3B_47B9_986D_EB2524784E3A_.wvu.Rows" sId="1"/>
    <undo index="0" exp="area" ref3D="1" dr="$A$257:$XFD$257" dn="Z_571B61A6_1904_4FC2_A9E0_DBF436E3A184_.wvu.Rows" sId="1"/>
    <undo index="0" exp="area" ref3D="1" dr="$A$257:$XFD$257" dn="Z_2DF14B55_54F3_4E86_BD73_319E8B09905C_.wvu.Rows" sId="1"/>
    <undo index="0" exp="area" ref3D="1" dr="$A$257:$XFD$257" dn="Z_21DB0D47_AEF4_4AA4_A186_DE966A02E2DE_.wvu.Rows" sId="1"/>
    <undo index="0" exp="area" ref3D="1" dr="$A$257:$XFD$257" dn="Z_1F1F56A9_BA00_4973_95ED_0E6424B560A4_.wvu.Rows" sId="1"/>
  </rrc>
  <rcc rId="784" sId="1" quotePrefix="1">
    <nc r="A34" t="inlineStr">
      <is>
        <t>0611010</t>
      </is>
    </nc>
  </rcc>
  <rcc rId="785" sId="1">
    <nc r="B34" t="inlineStr">
      <is>
        <t>1010</t>
      </is>
    </nc>
  </rcc>
  <rcc rId="786" sId="1">
    <nc r="C34" t="inlineStr">
      <is>
        <t>0910</t>
      </is>
    </nc>
  </rcc>
  <rcc rId="787" sId="1">
    <nc r="D34" t="inlineStr">
      <is>
        <t>Надання дошкільної освіти</t>
      </is>
    </nc>
  </rcc>
  <rcc rId="788" sId="1" numFmtId="4">
    <nc r="J34">
      <v>11000</v>
    </nc>
  </rcc>
  <rcc rId="789" sId="1">
    <nc r="I34">
      <f>SUM(J34:L34)</f>
    </nc>
  </rcc>
  <rcc rId="790" sId="1">
    <nc r="E34" t="inlineStr">
      <is>
        <t>Придбання ноутбука для ДНЗ № 3                          ( забезпечення потреб виборчого округу за пропозиціями депутатів міської ради)</t>
      </is>
    </nc>
  </rcc>
  <rrc rId="791" sId="1" ref="A52:XFD52" action="insertRow">
    <undo index="0" exp="area" ref3D="1" dr="$A$258:$XFD$258" dn="Z_F1F54A05_5B5E_4C6E_AAE8_48311ED03AC9_.wvu.Rows" sId="1"/>
    <undo index="0" exp="area" ref3D="1" dr="$A$258:$XFD$258" dn="Z_E4AFF5C9_3DFC_4607_9EDE_F8BFA129163D_.wvu.Rows" sId="1"/>
    <undo index="0" exp="area" ref3D="1" dr="$A$258:$XFD$258" dn="Z_CD175147_1AE1_4489_835A_3B5FE744F708_.wvu.Rows" sId="1"/>
    <undo index="0" exp="area" ref3D="1" dr="$A$258:$XFD$258" dn="Z_907AAE17_B701_4AD1_92CD_A0B4B5571C7A_.wvu.Rows" sId="1"/>
    <undo index="0" exp="area" ref3D="1" dr="$A$258:$XFD$258" dn="Z_6191942C_4D3B_47B9_986D_EB2524784E3A_.wvu.Rows" sId="1"/>
    <undo index="0" exp="area" ref3D="1" dr="$A$258:$XFD$258" dn="Z_571B61A6_1904_4FC2_A9E0_DBF436E3A184_.wvu.Rows" sId="1"/>
    <undo index="0" exp="area" ref3D="1" dr="$A$258:$XFD$258" dn="Z_2DF14B55_54F3_4E86_BD73_319E8B09905C_.wvu.Rows" sId="1"/>
    <undo index="0" exp="area" ref3D="1" dr="$A$258:$XFD$258" dn="Z_21DB0D47_AEF4_4AA4_A186_DE966A02E2DE_.wvu.Rows" sId="1"/>
    <undo index="0" exp="area" ref3D="1" dr="$A$258:$XFD$258" dn="Z_1F1F56A9_BA00_4973_95ED_0E6424B560A4_.wvu.Rows" sId="1"/>
  </rrc>
  <rcc rId="792" sId="1" quotePrefix="1">
    <nc r="A52" t="inlineStr">
      <is>
        <t>0611020</t>
      </is>
    </nc>
  </rcc>
  <rcc rId="793" sId="1">
    <nc r="B52" t="inlineStr">
      <is>
        <t>1020</t>
      </is>
    </nc>
  </rcc>
  <rcc rId="794" sId="1">
    <nc r="C52" t="inlineStr">
      <is>
        <t>0921</t>
      </is>
    </nc>
  </rcc>
  <rcc rId="795" sId="1">
    <nc r="D52" t="inlineStr">
      <is>
        <t>Надання загальної середньої освіти закладами загальної середньої освіти( у тому числі з дошкільними  підрозділами (відділеннями, групами))</t>
      </is>
    </nc>
  </rcc>
  <rcc rId="796" sId="1">
    <nc r="E52" t="inlineStr">
      <is>
        <t>Придбання м"ясорубки  для початкової школи №11 (забезпечення потреб виборчого округу за пропозиціями депутатів міської ради)</t>
      </is>
    </nc>
  </rcc>
  <rcc rId="797" sId="1" numFmtId="4">
    <nc r="J52">
      <v>8000</v>
    </nc>
  </rcc>
  <rcc rId="798" sId="1">
    <nc r="I52">
      <f>SUM(J52:L52)</f>
    </nc>
  </rcc>
  <rcv guid="{F1F54A05-5B5E-4C6E-AAE8-48311ED03AC9}" action="delete"/>
  <rdn rId="0" localSheetId="1" customView="1" name="Z_F1F54A05_5B5E_4C6E_AAE8_48311ED03AC9_.wvu.PrintArea" hidden="1" oldHidden="1">
    <formula>Лист3!$A$2:$M$262</formula>
    <oldFormula>Лист3!$A$2:$M$262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Лист3!$260:$260</formula>
    <oldFormula>Лист3!$260:$260</oldFormula>
  </rdn>
  <rcv guid="{F1F54A05-5B5E-4C6E-AAE8-48311ED03AC9}" action="add"/>
</revisions>
</file>

<file path=xl/revisions/revisionLog1611.xml><?xml version="1.0" encoding="utf-8"?>
<revisions xmlns="http://schemas.openxmlformats.org/spreadsheetml/2006/main" xmlns:r="http://schemas.openxmlformats.org/officeDocument/2006/relationships">
  <rfmt sheetId="1" sqref="E95:J95">
    <dxf>
      <fill>
        <patternFill>
          <bgColor rgb="FFFFFF00"/>
        </patternFill>
      </fill>
    </dxf>
  </rfmt>
  <rrc rId="777" sId="1" ref="A244:XFD244" action="deleteRow">
    <undo index="9" exp="ref" v="1" dr="J244" r="J231" sId="1"/>
    <undo index="9" exp="ref" v="1" dr="I244" r="I231" sId="1"/>
    <undo index="0" exp="area" ref3D="1" dr="$A$259:$XFD$259" dn="Z_F1F54A05_5B5E_4C6E_AAE8_48311ED03AC9_.wvu.Rows" sId="1"/>
    <undo index="0" exp="area" ref3D="1" dr="$A$259:$XFD$259" dn="Z_E4AFF5C9_3DFC_4607_9EDE_F8BFA129163D_.wvu.Rows" sId="1"/>
    <undo index="0" exp="area" ref3D="1" dr="$A$259:$XFD$259" dn="Z_CD175147_1AE1_4489_835A_3B5FE744F708_.wvu.Rows" sId="1"/>
    <undo index="0" exp="area" ref3D="1" dr="$A$259:$XFD$259" dn="Z_907AAE17_B701_4AD1_92CD_A0B4B5571C7A_.wvu.Rows" sId="1"/>
    <undo index="0" exp="area" ref3D="1" dr="$A$259:$XFD$259" dn="Z_6191942C_4D3B_47B9_986D_EB2524784E3A_.wvu.Rows" sId="1"/>
    <undo index="0" exp="area" ref3D="1" dr="$A$259:$XFD$259" dn="Z_571B61A6_1904_4FC2_A9E0_DBF436E3A184_.wvu.Rows" sId="1"/>
    <undo index="0" exp="area" ref3D="1" dr="$A$259:$XFD$259" dn="Z_2DF14B55_54F3_4E86_BD73_319E8B09905C_.wvu.Rows" sId="1"/>
    <undo index="0" exp="area" ref3D="1" dr="$A$259:$XFD$259" dn="Z_21DB0D47_AEF4_4AA4_A186_DE966A02E2DE_.wvu.Rows" sId="1"/>
    <undo index="0" exp="area" ref3D="1" dr="$A$259:$XFD$259" dn="Z_1F1F56A9_BA00_4973_95ED_0E6424B560A4_.wvu.Rows" sId="1"/>
    <rfmt sheetId="1" xfDxf="1" sqref="A244:XFD244" start="0" length="0">
      <dxf>
        <font>
          <sz val="14"/>
        </font>
      </dxf>
    </rfmt>
    <rcc rId="0" sId="1" dxf="1">
      <nc r="A244" t="inlineStr">
        <is>
          <t>1917670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4" t="inlineStr">
        <is>
          <t>7670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0490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D244" t="inlineStr">
        <is>
          <t>Внески до статутного капіталу суб'єктів господарювання</t>
        </is>
      </nc>
      <ndxf>
        <font>
          <sz val="14"/>
          <color auto="1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Придбання транспортного обладнання (асфальтоукладчика): КП "Управління автомобільних шляхів" Житомирської міської ради</t>
        </is>
      </nc>
      <n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4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4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244">
        <f>J244+K244+L244</f>
      </nc>
      <ndxf>
        <font>
          <sz val="16"/>
          <name val="Times New Roman"/>
          <scheme val="none"/>
        </font>
        <numFmt numFmtId="4" formatCode="#,##0.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J244">
        <v>2000000</v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244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244" start="0" length="0">
      <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44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44" start="0" length="0">
      <dxf>
        <font>
          <sz val="16"/>
          <name val="Times New Roman"/>
          <scheme val="none"/>
        </font>
        <numFmt numFmtId="166" formatCode="#,##0.0"/>
        <alignment horizontal="center" vertical="center" wrapText="1" readingOrder="0"/>
      </dxf>
    </rfmt>
  </rrc>
  <rcc rId="778" sId="1">
    <oc r="I231">
      <f>I232+I233+I234+I235+I236+#REF!</f>
    </oc>
    <nc r="I231">
      <f>I232+I233+I234+I235+I236</f>
    </nc>
  </rcc>
  <rcc rId="779" sId="1">
    <oc r="J231">
      <f>J232+J233+J234+J235+J236+#REF!</f>
    </oc>
    <nc r="J231">
      <f>J232+J233+J234+J235+J236</f>
    </nc>
  </rcc>
  <rcv guid="{F1F54A05-5B5E-4C6E-AAE8-48311ED03AC9}" action="delete"/>
  <rdn rId="0" localSheetId="1" customView="1" name="Z_F1F54A05_5B5E_4C6E_AAE8_48311ED03AC9_.wvu.PrintArea" hidden="1" oldHidden="1">
    <formula>Лист3!$A$2:$M$260</formula>
    <oldFormula>Лист3!$A$2:$M$260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Лист3!$258:$258</formula>
    <oldFormula>Лист3!$258:$258</oldFormula>
  </rdn>
  <rcv guid="{F1F54A05-5B5E-4C6E-AAE8-48311ED03AC9}" action="add"/>
</revisions>
</file>

<file path=xl/revisions/revisionLog16111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Лист3!$257:$257</formula>
    <oldFormula>Лист3!$257:$257</oldFormula>
  </rdn>
  <rcv guid="{CD175147-1AE1-4489-835A-3B5FE744F708}" action="add"/>
</revisions>
</file>

<file path=xl/revisions/revisionLog161111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Лист3!$257:$257</formula>
    <oldFormula>Лист3!$257:$257</oldFormula>
  </rdn>
  <rcv guid="{CD175147-1AE1-4489-835A-3B5FE744F708}" action="add"/>
</revisions>
</file>

<file path=xl/revisions/revisionLog1611111.xml><?xml version="1.0" encoding="utf-8"?>
<revisions xmlns="http://schemas.openxmlformats.org/spreadsheetml/2006/main" xmlns:r="http://schemas.openxmlformats.org/officeDocument/2006/relationships">
  <rcc rId="737" sId="1">
    <nc r="E245" t="inlineStr">
      <is>
        <t>Встановлення камер відеоспостереження</t>
      </is>
    </nc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Лист3!$257:$257</formula>
    <oldFormula>Лист3!$257:$257</oldFormula>
  </rdn>
  <rcv guid="{CD175147-1AE1-4489-835A-3B5FE744F708}" action="add"/>
</revisions>
</file>

<file path=xl/revisions/revisionLog162.xml><?xml version="1.0" encoding="utf-8"?>
<revisions xmlns="http://schemas.openxmlformats.org/spreadsheetml/2006/main" xmlns:r="http://schemas.openxmlformats.org/officeDocument/2006/relationships">
  <rcc rId="1153" sId="1">
    <oc r="E89" t="inlineStr">
      <is>
        <t>Придбання телемедичного обладнання для Вересівської амбулаторії загальної практики - сімейної медицини на умовах співфінансування (субвенція обласному бюджету)</t>
      </is>
    </oc>
    <nc r="E89" t="inlineStr">
      <is>
        <t>Придбання телемедичного обладнання для Вересівської амбулаторії загальної практики - сімейної медицинипо вул.Покровській,14 с.Вереси Житомирського району на умовах співфінансування (субвенція обласному бюджету)</t>
      </is>
    </nc>
  </rcc>
  <rcv guid="{6191942C-4D3B-47B9-986D-EB2524784E3A}" action="delete"/>
  <rdn rId="0" localSheetId="1" customView="1" name="Z_6191942C_4D3B_47B9_986D_EB2524784E3A_.wvu.PrintTitles" hidden="1" oldHidden="1">
    <formula>Лист3!$8:$11</formula>
    <oldFormula>Лист3!$8:$11</oldFormula>
  </rdn>
  <rdn rId="0" localSheetId="1" customView="1" name="Z_6191942C_4D3B_47B9_986D_EB2524784E3A_.wvu.Rows" hidden="1" oldHidden="1">
    <formula>Лист3!$270:$270</formula>
    <oldFormula>Лист3!$270:$270</oldFormula>
  </rdn>
  <rcv guid="{6191942C-4D3B-47B9-986D-EB2524784E3A}" action="add"/>
</revisions>
</file>

<file path=xl/revisions/revisionLog1621.xml><?xml version="1.0" encoding="utf-8"?>
<revisions xmlns="http://schemas.openxmlformats.org/spreadsheetml/2006/main" xmlns:r="http://schemas.openxmlformats.org/officeDocument/2006/relationships">
  <rcv guid="{F1F54A05-5B5E-4C6E-AAE8-48311ED03AC9}" action="delete"/>
  <rcv guid="{F1F54A05-5B5E-4C6E-AAE8-48311ED03AC9}" action="add"/>
</revisions>
</file>

<file path=xl/revisions/revisionLog16211.xml><?xml version="1.0" encoding="utf-8"?>
<revisions xmlns="http://schemas.openxmlformats.org/spreadsheetml/2006/main" xmlns:r="http://schemas.openxmlformats.org/officeDocument/2006/relationships">
  <rcv guid="{F1F54A05-5B5E-4C6E-AAE8-48311ED03AC9}" action="delete"/>
  <rcv guid="{F1F54A05-5B5E-4C6E-AAE8-48311ED03AC9}" action="add"/>
</revisions>
</file>

<file path=xl/revisions/revisionLog163.xml><?xml version="1.0" encoding="utf-8"?>
<revisions xmlns="http://schemas.openxmlformats.org/spreadsheetml/2006/main" xmlns:r="http://schemas.openxmlformats.org/officeDocument/2006/relationships">
  <rcv guid="{2DF14B55-54F3-4E86-BD73-319E8B09905C}" action="delete"/>
  <rdn rId="0" localSheetId="1" customView="1" name="Z_2DF14B55_54F3_4E86_BD73_319E8B09905C_.wvu.PrintArea" hidden="1" oldHidden="1">
    <formula>Лист3!$A$2:$M$272</formula>
    <oldFormula>Лист3!$A$2:$M$272</oldFormula>
  </rdn>
  <rdn rId="0" localSheetId="1" customView="1" name="Z_2DF14B55_54F3_4E86_BD73_319E8B09905C_.wvu.PrintTitles" hidden="1" oldHidden="1">
    <formula>Лист3!$8:$11</formula>
    <oldFormula>Лист3!$8:$11</oldFormula>
  </rdn>
  <rdn rId="0" localSheetId="1" customView="1" name="Z_2DF14B55_54F3_4E86_BD73_319E8B09905C_.wvu.Rows" hidden="1" oldHidden="1">
    <formula>Лист3!$270:$270</formula>
    <oldFormula>Лист3!$270:$270</oldFormula>
  </rdn>
  <rcv guid="{2DF14B55-54F3-4E86-BD73-319E8B09905C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c rId="824" sId="1">
    <oc r="E246" t="inlineStr">
      <is>
        <t>Встановлення камер відеоспостереження</t>
      </is>
    </oc>
    <nc r="E246" t="inlineStr">
      <is>
        <t>Створення (будівництво) міської системи відеоспостереження Житомирської міської об"єднаної територіальної громади</t>
      </is>
    </nc>
  </rcc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Лист3!$258:$258</formula>
    <oldFormula>Лист3!$258:$258</oldFormula>
  </rdn>
  <rcv guid="{CD175147-1AE1-4489-835A-3B5FE744F708}" action="add"/>
</revisions>
</file>

<file path=xl/revisions/revisionLog171.xml><?xml version="1.0" encoding="utf-8"?>
<revisions xmlns="http://schemas.openxmlformats.org/spreadsheetml/2006/main" xmlns:r="http://schemas.openxmlformats.org/officeDocument/2006/relationships">
  <rrc rId="820" sId="1" ref="A190:XFD190" action="deleteRow">
    <undo index="0" exp="area" ref3D="1" dr="$A$259:$XFD$259" dn="Z_F1F54A05_5B5E_4C6E_AAE8_48311ED03AC9_.wvu.Rows" sId="1"/>
    <undo index="0" exp="area" ref3D="1" dr="$A$259:$XFD$259" dn="Z_E4AFF5C9_3DFC_4607_9EDE_F8BFA129163D_.wvu.Rows" sId="1"/>
    <undo index="0" exp="area" ref3D="1" dr="$A$259:$XFD$259" dn="Z_CD175147_1AE1_4489_835A_3B5FE744F708_.wvu.Rows" sId="1"/>
    <undo index="0" exp="area" ref3D="1" dr="$A$259:$XFD$259" dn="Z_907AAE17_B701_4AD1_92CD_A0B4B5571C7A_.wvu.Rows" sId="1"/>
    <undo index="0" exp="area" ref3D="1" dr="$A$259:$XFD$259" dn="Z_6191942C_4D3B_47B9_986D_EB2524784E3A_.wvu.Rows" sId="1"/>
    <undo index="0" exp="area" ref3D="1" dr="$A$259:$XFD$259" dn="Z_571B61A6_1904_4FC2_A9E0_DBF436E3A184_.wvu.Rows" sId="1"/>
    <undo index="0" exp="area" ref3D="1" dr="$A$259:$XFD$259" dn="Z_2DF14B55_54F3_4E86_BD73_319E8B09905C_.wvu.Rows" sId="1"/>
    <undo index="0" exp="area" ref3D="1" dr="$A$259:$XFD$259" dn="Z_21DB0D47_AEF4_4AA4_A186_DE966A02E2DE_.wvu.Rows" sId="1"/>
    <undo index="0" exp="area" ref3D="1" dr="$A$259:$XFD$259" dn="Z_1F1F56A9_BA00_4973_95ED_0E6424B560A4_.wvu.Rows" sId="1"/>
    <rfmt sheetId="1" xfDxf="1" sqref="A190:XFD190" start="0" length="0">
      <dxf>
        <font>
          <sz val="14"/>
        </font>
      </dxf>
    </rfmt>
    <rcc rId="0" sId="1" dxf="1">
      <nc r="A190" t="inlineStr">
        <is>
          <t>1517325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7325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0443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r>
            <t>Будівництво</t>
          </r>
          <r>
            <rPr>
              <vertAlign val="superscript"/>
              <sz val="14"/>
              <rFont val="Times New Roman"/>
              <family val="1"/>
              <charset val="204"/>
            </rPr>
            <t>1</t>
          </r>
          <r>
            <rPr>
              <sz val="14"/>
              <rFont val="Times New Roman"/>
              <family val="1"/>
              <charset val="204"/>
            </rPr>
            <t xml:space="preserve"> споруд, установ та закладів фізичної культури і спорту</t>
          </r>
        </is>
      </nc>
      <n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"Будівництво Палацу спорту" (за адресою: Житомирська область, м.Житомир, бульвар Старий, 14-а)</t>
        </is>
      </nc>
      <n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0" t="inlineStr">
        <is>
          <t>2019-2020</t>
        </is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293732132</v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90">
        <v>0.6</v>
      </nc>
      <n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I190">
        <f>+J190</f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J190">
        <f>12236606.6+3106252-7000000</f>
      </nc>
      <n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190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90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M190">
        <v>3.5</v>
      </nc>
      <ndxf>
        <font>
          <sz val="16"/>
          <name val="Times New Roman"/>
          <scheme val="none"/>
        </font>
        <numFmt numFmtId="166" formatCode="#,##0.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v guid="{F1F54A05-5B5E-4C6E-AAE8-48311ED03AC9}" action="delete"/>
  <rdn rId="0" localSheetId="1" customView="1" name="Z_F1F54A05_5B5E_4C6E_AAE8_48311ED03AC9_.wvu.PrintArea" hidden="1" oldHidden="1">
    <formula>Лист3!$A$2:$M$260</formula>
    <oldFormula>Лист3!$A$2:$M$260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Лист3!$258:$258</formula>
    <oldFormula>Лист3!$258:$258</oldFormula>
  </rdn>
  <rcv guid="{F1F54A05-5B5E-4C6E-AAE8-48311ED03AC9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Лист3!$A$2:$M$261</formula>
    <oldFormula>Лист3!$A$2:$M$261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Лист3!$259:$259</formula>
    <oldFormula>Лист3!$259:$259</oldFormula>
  </rdn>
  <rcv guid="{F1F54A05-5B5E-4C6E-AAE8-48311ED03AC9}" action="add"/>
</revisions>
</file>

<file path=xl/revisions/revisionLog17111.xml><?xml version="1.0" encoding="utf-8"?>
<revisions xmlns="http://schemas.openxmlformats.org/spreadsheetml/2006/main" xmlns:r="http://schemas.openxmlformats.org/officeDocument/2006/relationships">
  <rcc rId="813" sId="1">
    <oc r="E241" t="inlineStr">
      <is>
        <t xml:space="preserve"> - проведення інженерних вишукувань для капітального ремонту будівлі мийного корпусу КП ЖТТУ за адресою: E205 в м.Житомирі</t>
      </is>
    </oc>
    <nc r="E241" t="inlineStr">
      <is>
        <t xml:space="preserve"> - проведення інженерних вишукувань для капітального ремонту будівлі мийного корпусу КП ЖТТУ за адресою: вул. Вітрука,11в м.Житомирі</t>
      </is>
    </nc>
  </rcc>
  <rcv guid="{F1F54A05-5B5E-4C6E-AAE8-48311ED03AC9}" action="delete"/>
  <rdn rId="0" localSheetId="1" customView="1" name="Z_F1F54A05_5B5E_4C6E_AAE8_48311ED03AC9_.wvu.PrintArea" hidden="1" oldHidden="1">
    <formula>Лист3!$A$2:$M$261</formula>
  </rdn>
  <rdn rId="0" localSheetId="1" customView="1" name="Z_F1F54A05_5B5E_4C6E_AAE8_48311ED03AC9_.wvu.PrintTitles" hidden="1" oldHidden="1">
    <formula>Лист3!$8:$11</formula>
  </rdn>
  <rdn rId="0" localSheetId="1" customView="1" name="Z_F1F54A05_5B5E_4C6E_AAE8_48311ED03AC9_.wvu.Rows" hidden="1" oldHidden="1">
    <formula>Лист3!$259:$259</formula>
  </rdn>
  <rcv guid="{F1F54A05-5B5E-4C6E-AAE8-48311ED03AC9}" action="add"/>
</revisions>
</file>

<file path=xl/revisions/revisionLog171111.xml><?xml version="1.0" encoding="utf-8"?>
<revisions xmlns="http://schemas.openxmlformats.org/spreadsheetml/2006/main" xmlns:r="http://schemas.openxmlformats.org/officeDocument/2006/relationships">
  <rcc rId="763" sId="1" numFmtId="4">
    <nc r="J110">
      <v>150000</v>
    </nc>
  </rcc>
  <rcc rId="764" sId="1" numFmtId="4">
    <nc r="I110">
      <v>150000</v>
    </nc>
  </rcc>
  <rfmt sheetId="1" sqref="A110:J110">
    <dxf>
      <fill>
        <patternFill>
          <bgColor rgb="FFFFFF00"/>
        </patternFill>
      </fill>
    </dxf>
  </rfmt>
  <rcc rId="765" sId="1" numFmtId="4">
    <oc r="J117">
      <v>150449.72</v>
    </oc>
    <nc r="J117">
      <f>150449.72+84978.93</f>
    </nc>
  </rcc>
  <rcc rId="766" sId="1">
    <oc r="I117">
      <f>150000+449.72</f>
    </oc>
    <nc r="I117">
      <f>150449.72+84978.93</f>
    </nc>
  </rcc>
  <rfmt sheetId="1" sqref="J117">
    <dxf>
      <fill>
        <patternFill>
          <bgColor rgb="FFFFFF00"/>
        </patternFill>
      </fill>
    </dxf>
  </rfmt>
  <rcc rId="767" sId="1">
    <nc r="E110" t="inlineStr">
      <is>
        <t xml:space="preserve">Капітальний ремонт сходів у підвал житлового будинку по вул. Велика Бердичівська,3 у м.Житомирі </t>
      </is>
    </nc>
  </rcc>
  <rcc rId="768" sId="1" numFmtId="4">
    <oc r="J111">
      <v>559316.68000000005</v>
    </oc>
    <nc r="J111">
      <f>559316.68-67584.82</f>
    </nc>
  </rcc>
  <rcc rId="769" sId="1" numFmtId="4">
    <oc r="I111">
      <v>559316.68000000005</v>
    </oc>
    <nc r="I111">
      <f>559316.68-67584.82</f>
    </nc>
  </rcc>
  <rfmt sheetId="1" sqref="I111:J111">
    <dxf>
      <fill>
        <patternFill>
          <bgColor rgb="FFFFFF00"/>
        </patternFill>
      </fill>
    </dxf>
  </rfmt>
  <rcc rId="770" sId="1" numFmtId="4">
    <oc r="J112">
      <v>2037086.05</v>
    </oc>
    <nc r="J112">
      <f>2037086.05-10118.65</f>
    </nc>
  </rcc>
  <rcc rId="771" sId="1" numFmtId="4">
    <oc r="I112">
      <v>2037086.05</v>
    </oc>
    <nc r="I112">
      <f>2037086.05-10118.65</f>
    </nc>
  </rcc>
  <rfmt sheetId="1" sqref="I112:J112">
    <dxf>
      <fill>
        <patternFill>
          <bgColor rgb="FFFFFF00"/>
        </patternFill>
      </fill>
    </dxf>
  </rfmt>
  <rcc rId="772" sId="1">
    <oc r="J95">
      <f>154275+156722+49999+76000+49500+29174+15000+157000-29174+49500+4010+33091</f>
    </oc>
    <nc r="J95">
      <f>154275+156722+49999+76000+49500+29174+15000+157000-29174+49500+4010+33091+29146+90000-17631.75</f>
    </nc>
  </rcc>
  <rcc rId="773" sId="1">
    <oc r="E95" t="inlineStr">
      <is>
        <t xml:space="preserve">Придбання та встановлення дитячих майданчиків  за пропозиціями депутатів міської ради </t>
      </is>
    </oc>
    <nc r="E95" t="inlineStr">
      <is>
        <t xml:space="preserve">Придбання та встановлення дитячих майданчиків, капремонт віконних блоків у місцях загального користування в житлових будинках за пропозиціями депутатів міської ради </t>
      </is>
    </nc>
  </rcc>
  <rcv guid="{F1F54A05-5B5E-4C6E-AAE8-48311ED03AC9}" action="delete"/>
  <rdn rId="0" localSheetId="1" customView="1" name="Z_F1F54A05_5B5E_4C6E_AAE8_48311ED03AC9_.wvu.PrintArea" hidden="1" oldHidden="1">
    <formula>Лист3!$A$2:$M$261</formula>
    <oldFormula>Лист3!$A$2:$M$261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Лист3!$259:$259</formula>
    <oldFormula>Лист3!$259:$259</oldFormula>
  </rdn>
  <rcv guid="{F1F54A05-5B5E-4C6E-AAE8-48311ED03AC9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rc rId="959" sId="1" ref="A123:XFD123" action="insertRow">
    <undo index="0" exp="area" ref3D="1" dr="$A$267:$XFD$267" dn="Z_E4AFF5C9_3DFC_4607_9EDE_F8BFA129163D_.wvu.Rows" sId="1"/>
    <undo index="0" exp="area" ref3D="1" dr="$A$267:$XFD$267" dn="Z_CD175147_1AE1_4489_835A_3B5FE744F708_.wvu.Rows" sId="1"/>
    <undo index="0" exp="area" ref3D="1" dr="$A$267:$XFD$267" dn="Z_907AAE17_B701_4AD1_92CD_A0B4B5571C7A_.wvu.Rows" sId="1"/>
    <undo index="0" exp="area" ref3D="1" dr="$A$267:$XFD$267" dn="Z_6191942C_4D3B_47B9_986D_EB2524784E3A_.wvu.Rows" sId="1"/>
    <undo index="0" exp="area" ref3D="1" dr="$A$267:$XFD$267" dn="Z_571B61A6_1904_4FC2_A9E0_DBF436E3A184_.wvu.Rows" sId="1"/>
    <undo index="0" exp="area" ref3D="1" dr="$A$267:$XFD$267" dn="Z_2DF14B55_54F3_4E86_BD73_319E8B09905C_.wvu.Rows" sId="1"/>
    <undo index="0" exp="area" ref3D="1" dr="$A$267:$XFD$267" dn="Z_21DB0D47_AEF4_4AA4_A186_DE966A02E2DE_.wvu.Rows" sId="1"/>
    <undo index="0" exp="area" ref3D="1" dr="$A$267:$XFD$267" dn="Z_1F1F56A9_BA00_4973_95ED_0E6424B560A4_.wvu.Rows" sId="1"/>
  </rrc>
  <rcc rId="960" sId="1">
    <nc r="A123" t="inlineStr">
      <is>
        <t>1217310</t>
      </is>
    </nc>
  </rcc>
  <rcc rId="961" sId="1">
    <nc r="B123" t="inlineStr">
      <is>
        <t>7310</t>
      </is>
    </nc>
  </rcc>
  <rcc rId="962" sId="1">
    <nc r="C123" t="inlineStr">
      <is>
        <t>0443</t>
      </is>
    </nc>
  </rcc>
  <rcc rId="963" sId="1">
    <nc r="D123" t="inlineStr">
      <is>
        <r>
          <t>Будівництво</t>
        </r>
        <r>
          <rPr>
            <sz val="14"/>
            <rFont val="Calibri"/>
            <family val="2"/>
            <charset val="204"/>
          </rPr>
          <t>¹ об</t>
        </r>
        <r>
          <rPr>
            <sz val="14"/>
            <rFont val="Times New Roman"/>
            <family val="1"/>
            <charset val="204"/>
          </rPr>
          <t>'</t>
        </r>
        <r>
          <rPr>
            <sz val="14"/>
            <rFont val="Calibri"/>
            <family val="2"/>
            <charset val="204"/>
          </rPr>
          <t>єктів житлово-комунального господарства</t>
        </r>
      </is>
    </nc>
  </rcc>
  <rcc rId="964" sId="1">
    <nc r="E123" t="inlineStr">
      <is>
        <t xml:space="preserve">Капремонт віконних блоків у місцях загального користування в житлових будинках за пропозиціями депутатів міської ради </t>
      </is>
    </nc>
  </rcc>
  <rcc rId="965" sId="1" numFmtId="4">
    <nc r="J123">
      <v>90000</v>
    </nc>
  </rcc>
  <rcc rId="966" sId="1" numFmtId="4">
    <nc r="I123">
      <v>90000</v>
    </nc>
  </rcc>
  <rcc rId="967" sId="1">
    <oc r="J105">
      <f>154275+156722+49999+76000+49500+29174+15000+157000-29174+49500+4010+33091+29146+90000-17631.75</f>
    </oc>
    <nc r="J105">
      <f>154275+156722+49999+76000+49500+29174+15000+157000-29174+49500+4010+33091+29146-17631.75</f>
    </nc>
  </rcc>
  <rcv guid="{F1F54A05-5B5E-4C6E-AAE8-48311ED03AC9}" action="delete"/>
  <rcv guid="{F1F54A05-5B5E-4C6E-AAE8-48311ED03AC9}" action="add"/>
</revisions>
</file>

<file path=xl/revisions/revisionLog181.xml><?xml version="1.0" encoding="utf-8"?>
<revisions xmlns="http://schemas.openxmlformats.org/spreadsheetml/2006/main" xmlns:r="http://schemas.openxmlformats.org/officeDocument/2006/relationships">
  <rcv guid="{F1F54A05-5B5E-4C6E-AAE8-48311ED03AC9}" action="delete"/>
  <rcv guid="{F1F54A05-5B5E-4C6E-AAE8-48311ED03AC9}" action="add"/>
</revisions>
</file>

<file path=xl/revisions/revisionLog1811.xml><?xml version="1.0" encoding="utf-8"?>
<revisions xmlns="http://schemas.openxmlformats.org/spreadsheetml/2006/main" xmlns:r="http://schemas.openxmlformats.org/officeDocument/2006/relationships">
  <rcc rId="895" sId="1" numFmtId="4">
    <oc r="J61">
      <v>343300</v>
    </oc>
    <nc r="J61">
      <f>343300-159755</f>
    </nc>
  </rcc>
  <rcc rId="896" sId="1">
    <oc r="J56">
      <f>3049020-240000</f>
    </oc>
    <nc r="J56">
      <f>3049020-240000+81700</f>
    </nc>
  </rcc>
  <rrc rId="897" sId="1" ref="A70:XFD70" action="insertRow">
    <undo index="0" exp="area" ref3D="1" dr="$A$265:$XFD$265" dn="Z_F1F54A05_5B5E_4C6E_AAE8_48311ED03AC9_.wvu.Rows" sId="1"/>
    <undo index="0" exp="area" ref3D="1" dr="$A$265:$XFD$265" dn="Z_E4AFF5C9_3DFC_4607_9EDE_F8BFA129163D_.wvu.Rows" sId="1"/>
    <undo index="0" exp="area" ref3D="1" dr="$A$265:$XFD$265" dn="Z_CD175147_1AE1_4489_835A_3B5FE744F708_.wvu.Rows" sId="1"/>
    <undo index="0" exp="area" ref3D="1" dr="$A$265:$XFD$265" dn="Z_907AAE17_B701_4AD1_92CD_A0B4B5571C7A_.wvu.Rows" sId="1"/>
    <undo index="0" exp="area" ref3D="1" dr="$A$265:$XFD$265" dn="Z_6191942C_4D3B_47B9_986D_EB2524784E3A_.wvu.Rows" sId="1"/>
    <undo index="0" exp="area" ref3D="1" dr="$A$265:$XFD$265" dn="Z_571B61A6_1904_4FC2_A9E0_DBF436E3A184_.wvu.Rows" sId="1"/>
    <undo index="0" exp="area" ref3D="1" dr="$A$265:$XFD$265" dn="Z_2DF14B55_54F3_4E86_BD73_319E8B09905C_.wvu.Rows" sId="1"/>
    <undo index="0" exp="area" ref3D="1" dr="$A$265:$XFD$265" dn="Z_21DB0D47_AEF4_4AA4_A186_DE966A02E2DE_.wvu.Rows" sId="1"/>
    <undo index="0" exp="area" ref3D="1" dr="$A$265:$XFD$265" dn="Z_1F1F56A9_BA00_4973_95ED_0E6424B560A4_.wvu.Rows" sId="1"/>
  </rrc>
  <rcc rId="898" sId="1">
    <nc r="A70" t="inlineStr">
      <is>
        <t>0617321</t>
      </is>
    </nc>
  </rcc>
  <rcc rId="899" sId="1">
    <nc r="B70" t="inlineStr">
      <is>
        <t>7321</t>
      </is>
    </nc>
  </rcc>
  <rcc rId="900" sId="1">
    <nc r="C70" t="inlineStr">
      <is>
        <t>0443</t>
      </is>
    </nc>
  </rcc>
  <rcc rId="901" sId="1">
    <nc r="D70" t="inlineStr">
      <is>
        <r>
          <t xml:space="preserve">Будівництво </t>
        </r>
        <r>
          <rPr>
            <vertAlign val="superscript"/>
            <sz val="14"/>
            <rFont val="Times New Roman"/>
            <family val="1"/>
            <charset val="204"/>
          </rPr>
          <t xml:space="preserve">1 </t>
        </r>
        <r>
          <rPr>
            <sz val="14"/>
            <rFont val="Times New Roman"/>
            <family val="1"/>
            <charset val="204"/>
          </rPr>
          <t>освітніх  установ та закладів</t>
        </r>
      </is>
    </nc>
  </rcc>
  <rcc rId="902" sId="1">
    <nc r="E70" t="inlineStr">
      <is>
        <t>Виготовлення ПКД на "Капітальний ремонт частини приміщень ДНЗ №10"</t>
      </is>
    </nc>
  </rcc>
  <rcc rId="903" sId="1" numFmtId="4">
    <nc r="J70">
      <v>47000</v>
    </nc>
  </rcc>
  <rcc rId="904" sId="1">
    <nc r="I70">
      <f>SUM(J70:L70)</f>
    </nc>
  </rcc>
  <rcv guid="{F1F54A05-5B5E-4C6E-AAE8-48311ED03AC9}" action="delete"/>
  <rdn rId="0" localSheetId="1" customView="1" name="Z_F1F54A05_5B5E_4C6E_AAE8_48311ED03AC9_.wvu.PrintArea" hidden="1" oldHidden="1">
    <formula>Лист3!$A$2:$M$268</formula>
    <oldFormula>Лист3!$A$2:$M$268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Лист3!$266:$266</formula>
    <oldFormula>Лист3!$266:$266</oldFormula>
  </rdn>
  <rcv guid="{F1F54A05-5B5E-4C6E-AAE8-48311ED03AC9}" action="add"/>
</revisions>
</file>

<file path=xl/revisions/revisionLog18111.xml><?xml version="1.0" encoding="utf-8"?>
<revisions xmlns="http://schemas.openxmlformats.org/spreadsheetml/2006/main" xmlns:r="http://schemas.openxmlformats.org/officeDocument/2006/relationships">
  <rrc rId="829" sId="1" ref="A36:XFD36" action="insertRow">
    <undo index="0" exp="area" ref3D="1" dr="$A$258:$XFD$258" dn="Z_F1F54A05_5B5E_4C6E_AAE8_48311ED03AC9_.wvu.Rows" sId="1"/>
    <undo index="0" exp="area" ref3D="1" dr="$A$258:$XFD$258" dn="Z_E4AFF5C9_3DFC_4607_9EDE_F8BFA129163D_.wvu.Rows" sId="1"/>
    <undo index="0" exp="area" ref3D="1" dr="$A$258:$XFD$258" dn="Z_CD175147_1AE1_4489_835A_3B5FE744F708_.wvu.Rows" sId="1"/>
    <undo index="0" exp="area" ref3D="1" dr="$A$258:$XFD$258" dn="Z_907AAE17_B701_4AD1_92CD_A0B4B5571C7A_.wvu.Rows" sId="1"/>
    <undo index="0" exp="area" ref3D="1" dr="$A$258:$XFD$258" dn="Z_6191942C_4D3B_47B9_986D_EB2524784E3A_.wvu.Rows" sId="1"/>
    <undo index="0" exp="area" ref3D="1" dr="$A$258:$XFD$258" dn="Z_571B61A6_1904_4FC2_A9E0_DBF436E3A184_.wvu.Rows" sId="1"/>
    <undo index="0" exp="area" ref3D="1" dr="$A$258:$XFD$258" dn="Z_2DF14B55_54F3_4E86_BD73_319E8B09905C_.wvu.Rows" sId="1"/>
    <undo index="0" exp="area" ref3D="1" dr="$A$258:$XFD$258" dn="Z_21DB0D47_AEF4_4AA4_A186_DE966A02E2DE_.wvu.Rows" sId="1"/>
    <undo index="0" exp="area" ref3D="1" dr="$A$258:$XFD$258" dn="Z_1F1F56A9_BA00_4973_95ED_0E6424B560A4_.wvu.Rows" sId="1"/>
  </rrc>
  <rcc rId="830" sId="1" quotePrefix="1">
    <nc r="A36" t="inlineStr">
      <is>
        <t>0611010</t>
      </is>
    </nc>
  </rcc>
  <rcc rId="831" sId="1">
    <nc r="B36" t="inlineStr">
      <is>
        <t>1010</t>
      </is>
    </nc>
  </rcc>
  <rcc rId="832" sId="1">
    <nc r="C36" t="inlineStr">
      <is>
        <t>0910</t>
      </is>
    </nc>
  </rcc>
  <rcc rId="833" sId="1">
    <nc r="D36" t="inlineStr">
      <is>
        <t>Надання дошкільної освіти</t>
      </is>
    </nc>
  </rcc>
  <rcc rId="834" sId="1">
    <nc r="E36" t="inlineStr">
      <is>
        <t>Придбання комп"ютера в комплекті для            ДНЗ №37 ( забезпечення потреб виборчого округу за пропозиціями депутатів міської ради)</t>
      </is>
    </nc>
  </rcc>
  <rcc rId="835" sId="1" numFmtId="4">
    <nc r="J36">
      <v>23026</v>
    </nc>
  </rcc>
  <rcc rId="836" sId="1">
    <nc r="I36">
      <f>SUM(J36:L36)</f>
    </nc>
  </rcc>
  <rrc rId="837" sId="1" ref="A62:XFD62" action="insertRow">
    <undo index="0" exp="area" ref3D="1" dr="$A$259:$XFD$259" dn="Z_F1F54A05_5B5E_4C6E_AAE8_48311ED03AC9_.wvu.Rows" sId="1"/>
    <undo index="0" exp="area" ref3D="1" dr="$A$259:$XFD$259" dn="Z_E4AFF5C9_3DFC_4607_9EDE_F8BFA129163D_.wvu.Rows" sId="1"/>
    <undo index="0" exp="area" ref3D="1" dr="$A$259:$XFD$259" dn="Z_CD175147_1AE1_4489_835A_3B5FE744F708_.wvu.Rows" sId="1"/>
    <undo index="0" exp="area" ref3D="1" dr="$A$259:$XFD$259" dn="Z_907AAE17_B701_4AD1_92CD_A0B4B5571C7A_.wvu.Rows" sId="1"/>
    <undo index="0" exp="area" ref3D="1" dr="$A$259:$XFD$259" dn="Z_6191942C_4D3B_47B9_986D_EB2524784E3A_.wvu.Rows" sId="1"/>
    <undo index="0" exp="area" ref3D="1" dr="$A$259:$XFD$259" dn="Z_571B61A6_1904_4FC2_A9E0_DBF436E3A184_.wvu.Rows" sId="1"/>
    <undo index="0" exp="area" ref3D="1" dr="$A$259:$XFD$259" dn="Z_2DF14B55_54F3_4E86_BD73_319E8B09905C_.wvu.Rows" sId="1"/>
    <undo index="0" exp="area" ref3D="1" dr="$A$259:$XFD$259" dn="Z_21DB0D47_AEF4_4AA4_A186_DE966A02E2DE_.wvu.Rows" sId="1"/>
    <undo index="0" exp="area" ref3D="1" dr="$A$259:$XFD$259" dn="Z_1F1F56A9_BA00_4973_95ED_0E6424B560A4_.wvu.Rows" sId="1"/>
  </rrc>
  <rcc rId="838" sId="1" quotePrefix="1">
    <nc r="A62" t="inlineStr">
      <is>
        <t>0611020</t>
      </is>
    </nc>
  </rcc>
  <rcc rId="839" sId="1">
    <nc r="B62" t="inlineStr">
      <is>
        <t>1020</t>
      </is>
    </nc>
  </rcc>
  <rcc rId="840" sId="1">
    <nc r="C62" t="inlineStr">
      <is>
        <t>0921</t>
      </is>
    </nc>
  </rcc>
  <rcc rId="841" sId="1">
    <nc r="D62" t="inlineStr">
      <is>
        <t>Надання загальної середньої освіти закладами загальної середньої освіти( у тому числі з дошкільними  підрозділами (відділеннями, групами))</t>
      </is>
    </nc>
  </rcc>
  <rcc rId="842" sId="1" xfDxf="1" dxf="1">
    <nc r="E62" t="inlineStr">
      <is>
        <t>Придбання обладнання і предметів довгострокового користування</t>
      </is>
    </nc>
    <ndxf>
      <font>
        <sz val="14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43" sId="1" numFmtId="4">
    <nc r="L62">
      <v>13640</v>
    </nc>
  </rcc>
  <rcc rId="844" sId="1">
    <nc r="I62">
      <f>SUM(J62:L62)</f>
    </nc>
  </rcc>
  <rrc rId="845" sId="1" ref="A37:XFD37" action="insertRow">
    <undo index="0" exp="area" ref3D="1" dr="$A$260:$XFD$260" dn="Z_F1F54A05_5B5E_4C6E_AAE8_48311ED03AC9_.wvu.Rows" sId="1"/>
    <undo index="0" exp="area" ref3D="1" dr="$A$260:$XFD$260" dn="Z_E4AFF5C9_3DFC_4607_9EDE_F8BFA129163D_.wvu.Rows" sId="1"/>
    <undo index="0" exp="area" ref3D="1" dr="$A$260:$XFD$260" dn="Z_CD175147_1AE1_4489_835A_3B5FE744F708_.wvu.Rows" sId="1"/>
    <undo index="0" exp="area" ref3D="1" dr="$A$260:$XFD$260" dn="Z_907AAE17_B701_4AD1_92CD_A0B4B5571C7A_.wvu.Rows" sId="1"/>
    <undo index="0" exp="area" ref3D="1" dr="$A$260:$XFD$260" dn="Z_6191942C_4D3B_47B9_986D_EB2524784E3A_.wvu.Rows" sId="1"/>
    <undo index="0" exp="area" ref3D="1" dr="$A$260:$XFD$260" dn="Z_571B61A6_1904_4FC2_A9E0_DBF436E3A184_.wvu.Rows" sId="1"/>
    <undo index="0" exp="area" ref3D="1" dr="$A$260:$XFD$260" dn="Z_2DF14B55_54F3_4E86_BD73_319E8B09905C_.wvu.Rows" sId="1"/>
    <undo index="0" exp="area" ref3D="1" dr="$A$260:$XFD$260" dn="Z_21DB0D47_AEF4_4AA4_A186_DE966A02E2DE_.wvu.Rows" sId="1"/>
    <undo index="0" exp="area" ref3D="1" dr="$A$260:$XFD$260" dn="Z_1F1F56A9_BA00_4973_95ED_0E6424B560A4_.wvu.Rows" sId="1"/>
  </rrc>
  <rrc rId="846" sId="1" ref="A37:XFD37" action="insertRow">
    <undo index="0" exp="area" ref3D="1" dr="$A$261:$XFD$261" dn="Z_F1F54A05_5B5E_4C6E_AAE8_48311ED03AC9_.wvu.Rows" sId="1"/>
    <undo index="0" exp="area" ref3D="1" dr="$A$261:$XFD$261" dn="Z_E4AFF5C9_3DFC_4607_9EDE_F8BFA129163D_.wvu.Rows" sId="1"/>
    <undo index="0" exp="area" ref3D="1" dr="$A$261:$XFD$261" dn="Z_CD175147_1AE1_4489_835A_3B5FE744F708_.wvu.Rows" sId="1"/>
    <undo index="0" exp="area" ref3D="1" dr="$A$261:$XFD$261" dn="Z_907AAE17_B701_4AD1_92CD_A0B4B5571C7A_.wvu.Rows" sId="1"/>
    <undo index="0" exp="area" ref3D="1" dr="$A$261:$XFD$261" dn="Z_6191942C_4D3B_47B9_986D_EB2524784E3A_.wvu.Rows" sId="1"/>
    <undo index="0" exp="area" ref3D="1" dr="$A$261:$XFD$261" dn="Z_571B61A6_1904_4FC2_A9E0_DBF436E3A184_.wvu.Rows" sId="1"/>
    <undo index="0" exp="area" ref3D="1" dr="$A$261:$XFD$261" dn="Z_2DF14B55_54F3_4E86_BD73_319E8B09905C_.wvu.Rows" sId="1"/>
    <undo index="0" exp="area" ref3D="1" dr="$A$261:$XFD$261" dn="Z_21DB0D47_AEF4_4AA4_A186_DE966A02E2DE_.wvu.Rows" sId="1"/>
    <undo index="0" exp="area" ref3D="1" dr="$A$261:$XFD$261" dn="Z_1F1F56A9_BA00_4973_95ED_0E6424B560A4_.wvu.Rows" sId="1"/>
  </rrc>
  <rcc rId="847" sId="1" quotePrefix="1">
    <nc r="A37" t="inlineStr">
      <is>
        <t>0611010</t>
      </is>
    </nc>
  </rcc>
  <rcc rId="848" sId="1">
    <nc r="B37" t="inlineStr">
      <is>
        <t>1010</t>
      </is>
    </nc>
  </rcc>
  <rcc rId="849" sId="1">
    <nc r="C37" t="inlineStr">
      <is>
        <t>0910</t>
      </is>
    </nc>
  </rcc>
  <rcc rId="850" sId="1">
    <nc r="D37" t="inlineStr">
      <is>
        <t>Надання дошкільної освіти</t>
      </is>
    </nc>
  </rcc>
  <rcc rId="851" sId="1" quotePrefix="1">
    <nc r="A38" t="inlineStr">
      <is>
        <t>0611010</t>
      </is>
    </nc>
  </rcc>
  <rcc rId="852" sId="1">
    <nc r="B38" t="inlineStr">
      <is>
        <t>1010</t>
      </is>
    </nc>
  </rcc>
  <rcc rId="853" sId="1">
    <nc r="C38" t="inlineStr">
      <is>
        <t>0910</t>
      </is>
    </nc>
  </rcc>
  <rcc rId="854" sId="1">
    <nc r="D38" t="inlineStr">
      <is>
        <t>Надання дошкільної освіти</t>
      </is>
    </nc>
  </rcc>
  <rcc rId="855" sId="1">
    <nc r="E37" t="inlineStr">
      <is>
        <t>Придбання мембранного компенсаційного бака для опалення для СЦРД №41</t>
      </is>
    </nc>
  </rcc>
  <rcc rId="856" sId="1" numFmtId="4">
    <nc r="J37">
      <v>33000</v>
    </nc>
  </rcc>
  <rcc rId="857" sId="1">
    <nc r="I37">
      <f>SUM(J37:L37)</f>
    </nc>
  </rcc>
  <rcc rId="858" sId="1">
    <nc r="E38" t="inlineStr">
      <is>
        <t xml:space="preserve">Придбання мультимедійних комплексів для закладів дошкільної освіти </t>
      </is>
    </nc>
  </rcc>
  <rcc rId="859" sId="1" numFmtId="4">
    <nc r="J38">
      <v>240000</v>
    </nc>
  </rcc>
  <rcc rId="860" sId="1">
    <nc r="I38">
      <f>SUM(J38:L38)</f>
    </nc>
  </rcc>
  <rcc rId="861" sId="1" numFmtId="4">
    <oc r="J56">
      <v>3049020</v>
    </oc>
    <nc r="J56">
      <f>3049020-240000</f>
    </nc>
  </rcc>
  <rrc rId="862" sId="1" ref="A67:XFD67" action="insertRow">
    <undo index="0" exp="area" ref3D="1" dr="$A$262:$XFD$262" dn="Z_F1F54A05_5B5E_4C6E_AAE8_48311ED03AC9_.wvu.Rows" sId="1"/>
    <undo index="0" exp="area" ref3D="1" dr="$A$262:$XFD$262" dn="Z_E4AFF5C9_3DFC_4607_9EDE_F8BFA129163D_.wvu.Rows" sId="1"/>
    <undo index="0" exp="area" ref3D="1" dr="$A$262:$XFD$262" dn="Z_CD175147_1AE1_4489_835A_3B5FE744F708_.wvu.Rows" sId="1"/>
    <undo index="0" exp="area" ref3D="1" dr="$A$262:$XFD$262" dn="Z_907AAE17_B701_4AD1_92CD_A0B4B5571C7A_.wvu.Rows" sId="1"/>
    <undo index="0" exp="area" ref3D="1" dr="$A$262:$XFD$262" dn="Z_6191942C_4D3B_47B9_986D_EB2524784E3A_.wvu.Rows" sId="1"/>
    <undo index="0" exp="area" ref3D="1" dr="$A$262:$XFD$262" dn="Z_571B61A6_1904_4FC2_A9E0_DBF436E3A184_.wvu.Rows" sId="1"/>
    <undo index="0" exp="area" ref3D="1" dr="$A$262:$XFD$262" dn="Z_2DF14B55_54F3_4E86_BD73_319E8B09905C_.wvu.Rows" sId="1"/>
    <undo index="0" exp="area" ref3D="1" dr="$A$262:$XFD$262" dn="Z_21DB0D47_AEF4_4AA4_A186_DE966A02E2DE_.wvu.Rows" sId="1"/>
    <undo index="0" exp="area" ref3D="1" dr="$A$262:$XFD$262" dn="Z_1F1F56A9_BA00_4973_95ED_0E6424B560A4_.wvu.Rows" sId="1"/>
  </rrc>
  <rrc rId="863" sId="1" ref="A67:XFD67" action="insertRow">
    <undo index="0" exp="area" ref3D="1" dr="$A$263:$XFD$263" dn="Z_F1F54A05_5B5E_4C6E_AAE8_48311ED03AC9_.wvu.Rows" sId="1"/>
    <undo index="0" exp="area" ref3D="1" dr="$A$263:$XFD$263" dn="Z_E4AFF5C9_3DFC_4607_9EDE_F8BFA129163D_.wvu.Rows" sId="1"/>
    <undo index="0" exp="area" ref3D="1" dr="$A$263:$XFD$263" dn="Z_CD175147_1AE1_4489_835A_3B5FE744F708_.wvu.Rows" sId="1"/>
    <undo index="0" exp="area" ref3D="1" dr="$A$263:$XFD$263" dn="Z_907AAE17_B701_4AD1_92CD_A0B4B5571C7A_.wvu.Rows" sId="1"/>
    <undo index="0" exp="area" ref3D="1" dr="$A$263:$XFD$263" dn="Z_6191942C_4D3B_47B9_986D_EB2524784E3A_.wvu.Rows" sId="1"/>
    <undo index="0" exp="area" ref3D="1" dr="$A$263:$XFD$263" dn="Z_571B61A6_1904_4FC2_A9E0_DBF436E3A184_.wvu.Rows" sId="1"/>
    <undo index="0" exp="area" ref3D="1" dr="$A$263:$XFD$263" dn="Z_2DF14B55_54F3_4E86_BD73_319E8B09905C_.wvu.Rows" sId="1"/>
    <undo index="0" exp="area" ref3D="1" dr="$A$263:$XFD$263" dn="Z_21DB0D47_AEF4_4AA4_A186_DE966A02E2DE_.wvu.Rows" sId="1"/>
    <undo index="0" exp="area" ref3D="1" dr="$A$263:$XFD$263" dn="Z_1F1F56A9_BA00_4973_95ED_0E6424B560A4_.wvu.Rows" sId="1"/>
  </rrc>
  <rrc rId="864" sId="1" ref="A67:XFD67" action="insertRow">
    <undo index="0" exp="area" ref3D="1" dr="$A$264:$XFD$264" dn="Z_F1F54A05_5B5E_4C6E_AAE8_48311ED03AC9_.wvu.Rows" sId="1"/>
    <undo index="0" exp="area" ref3D="1" dr="$A$264:$XFD$264" dn="Z_E4AFF5C9_3DFC_4607_9EDE_F8BFA129163D_.wvu.Rows" sId="1"/>
    <undo index="0" exp="area" ref3D="1" dr="$A$264:$XFD$264" dn="Z_CD175147_1AE1_4489_835A_3B5FE744F708_.wvu.Rows" sId="1"/>
    <undo index="0" exp="area" ref3D="1" dr="$A$264:$XFD$264" dn="Z_907AAE17_B701_4AD1_92CD_A0B4B5571C7A_.wvu.Rows" sId="1"/>
    <undo index="0" exp="area" ref3D="1" dr="$A$264:$XFD$264" dn="Z_6191942C_4D3B_47B9_986D_EB2524784E3A_.wvu.Rows" sId="1"/>
    <undo index="0" exp="area" ref3D="1" dr="$A$264:$XFD$264" dn="Z_571B61A6_1904_4FC2_A9E0_DBF436E3A184_.wvu.Rows" sId="1"/>
    <undo index="0" exp="area" ref3D="1" dr="$A$264:$XFD$264" dn="Z_2DF14B55_54F3_4E86_BD73_319E8B09905C_.wvu.Rows" sId="1"/>
    <undo index="0" exp="area" ref3D="1" dr="$A$264:$XFD$264" dn="Z_21DB0D47_AEF4_4AA4_A186_DE966A02E2DE_.wvu.Rows" sId="1"/>
    <undo index="0" exp="area" ref3D="1" dr="$A$264:$XFD$264" dn="Z_1F1F56A9_BA00_4973_95ED_0E6424B560A4_.wvu.Rows" sId="1"/>
  </rrc>
  <rcc rId="865" sId="1">
    <nc r="A67" t="inlineStr">
      <is>
        <t>0617321</t>
      </is>
    </nc>
  </rcc>
  <rcc rId="866" sId="1">
    <nc r="B67" t="inlineStr">
      <is>
        <t>7321</t>
      </is>
    </nc>
  </rcc>
  <rcc rId="867" sId="1">
    <nc r="C67" t="inlineStr">
      <is>
        <t>0443</t>
      </is>
    </nc>
  </rcc>
  <rcc rId="868" sId="1">
    <nc r="D67" t="inlineStr">
      <is>
        <r>
          <t xml:space="preserve">Будівництво </t>
        </r>
        <r>
          <rPr>
            <vertAlign val="superscript"/>
            <sz val="14"/>
            <rFont val="Times New Roman"/>
            <family val="1"/>
            <charset val="204"/>
          </rPr>
          <t xml:space="preserve">1 </t>
        </r>
        <r>
          <rPr>
            <sz val="14"/>
            <rFont val="Times New Roman"/>
            <family val="1"/>
            <charset val="204"/>
          </rPr>
          <t>освітніх  установ та закладів</t>
        </r>
      </is>
    </nc>
  </rcc>
  <rcc rId="869" sId="1">
    <nc r="A68" t="inlineStr">
      <is>
        <t>0617321</t>
      </is>
    </nc>
  </rcc>
  <rcc rId="870" sId="1">
    <nc r="B68" t="inlineStr">
      <is>
        <t>7321</t>
      </is>
    </nc>
  </rcc>
  <rcc rId="871" sId="1">
    <nc r="C68" t="inlineStr">
      <is>
        <t>0443</t>
      </is>
    </nc>
  </rcc>
  <rcc rId="872" sId="1">
    <nc r="D68" t="inlineStr">
      <is>
        <r>
          <t xml:space="preserve">Будівництво </t>
        </r>
        <r>
          <rPr>
            <vertAlign val="superscript"/>
            <sz val="14"/>
            <rFont val="Times New Roman"/>
            <family val="1"/>
            <charset val="204"/>
          </rPr>
          <t xml:space="preserve">1 </t>
        </r>
        <r>
          <rPr>
            <sz val="14"/>
            <rFont val="Times New Roman"/>
            <family val="1"/>
            <charset val="204"/>
          </rPr>
          <t>освітніх  установ та закладів</t>
        </r>
      </is>
    </nc>
  </rcc>
  <rcc rId="873" sId="1">
    <nc r="A69" t="inlineStr">
      <is>
        <t>0617321</t>
      </is>
    </nc>
  </rcc>
  <rcc rId="874" sId="1">
    <nc r="B69" t="inlineStr">
      <is>
        <t>7321</t>
      </is>
    </nc>
  </rcc>
  <rcc rId="875" sId="1">
    <nc r="C69" t="inlineStr">
      <is>
        <t>0443</t>
      </is>
    </nc>
  </rcc>
  <rcc rId="876" sId="1">
    <nc r="D69" t="inlineStr">
      <is>
        <r>
          <t xml:space="preserve">Будівництво </t>
        </r>
        <r>
          <rPr>
            <vertAlign val="superscript"/>
            <sz val="14"/>
            <rFont val="Times New Roman"/>
            <family val="1"/>
            <charset val="204"/>
          </rPr>
          <t xml:space="preserve">1 </t>
        </r>
        <r>
          <rPr>
            <sz val="14"/>
            <rFont val="Times New Roman"/>
            <family val="1"/>
            <charset val="204"/>
          </rPr>
          <t>освітніх  установ та закладів</t>
        </r>
      </is>
    </nc>
  </rcc>
  <rcc rId="877" sId="1">
    <nc r="E67" t="inlineStr">
      <is>
        <t>Виготовлення ПКД на "Капітальний ремонт частини приміщень Житомирської гуманітарної гімназії №1за адресоюм.Житмир,вул Вітрука 55"</t>
      </is>
    </nc>
  </rcc>
  <rcc rId="878" sId="1" numFmtId="4">
    <nc r="J67">
      <v>28350</v>
    </nc>
  </rcc>
  <rcc rId="879" sId="1">
    <nc r="I67">
      <f>SUM(J67:L67)</f>
    </nc>
  </rcc>
  <rcc rId="880" sId="1">
    <nc r="E68" t="inlineStr">
      <is>
        <t>Виготовлення ПКД по об"єкту "Спорудження паркану на території ДЮСШ №2 за адресою м.Житмир,вул Хлібна,24"</t>
      </is>
    </nc>
  </rcc>
  <rcc rId="881" sId="1" numFmtId="4">
    <nc r="J68">
      <v>29160</v>
    </nc>
  </rcc>
  <rcc rId="882" sId="1">
    <nc r="I68">
      <f>SUM(J68:L68)</f>
    </nc>
  </rcc>
  <rrc rId="883" sId="1" ref="A69:XFD69" action="deleteRow">
    <undo index="0" exp="area" ref3D="1" dr="$A$265:$XFD$265" dn="Z_F1F54A05_5B5E_4C6E_AAE8_48311ED03AC9_.wvu.Rows" sId="1"/>
    <undo index="0" exp="area" ref3D="1" dr="$A$265:$XFD$265" dn="Z_E4AFF5C9_3DFC_4607_9EDE_F8BFA129163D_.wvu.Rows" sId="1"/>
    <undo index="0" exp="area" ref3D="1" dr="$A$265:$XFD$265" dn="Z_CD175147_1AE1_4489_835A_3B5FE744F708_.wvu.Rows" sId="1"/>
    <undo index="0" exp="area" ref3D="1" dr="$A$265:$XFD$265" dn="Z_907AAE17_B701_4AD1_92CD_A0B4B5571C7A_.wvu.Rows" sId="1"/>
    <undo index="0" exp="area" ref3D="1" dr="$A$265:$XFD$265" dn="Z_6191942C_4D3B_47B9_986D_EB2524784E3A_.wvu.Rows" sId="1"/>
    <undo index="0" exp="area" ref3D="1" dr="$A$265:$XFD$265" dn="Z_571B61A6_1904_4FC2_A9E0_DBF436E3A184_.wvu.Rows" sId="1"/>
    <undo index="0" exp="area" ref3D="1" dr="$A$265:$XFD$265" dn="Z_2DF14B55_54F3_4E86_BD73_319E8B09905C_.wvu.Rows" sId="1"/>
    <undo index="0" exp="area" ref3D="1" dr="$A$265:$XFD$265" dn="Z_21DB0D47_AEF4_4AA4_A186_DE966A02E2DE_.wvu.Rows" sId="1"/>
    <undo index="0" exp="area" ref3D="1" dr="$A$265:$XFD$265" dn="Z_1F1F56A9_BA00_4973_95ED_0E6424B560A4_.wvu.Rows" sId="1"/>
    <rfmt sheetId="1" xfDxf="1" sqref="A69:XFD69" start="0" length="0">
      <dxf>
        <font>
          <sz val="14"/>
        </font>
      </dxf>
    </rfmt>
    <rcc rId="0" sId="1" dxf="1">
      <nc r="A69" t="inlineStr">
        <is>
          <t>0617321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 t="inlineStr">
        <is>
          <t>7321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 t="inlineStr">
        <is>
          <t>0443</t>
        </is>
      </nc>
      <ndxf>
        <font>
          <sz val="14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9" t="inlineStr">
        <is>
          <r>
            <t xml:space="preserve">Будівництво </t>
          </r>
          <r>
            <rPr>
              <vertAlign val="superscript"/>
              <sz val="14"/>
              <rFont val="Times New Roman"/>
              <family val="1"/>
              <charset val="204"/>
            </rPr>
            <t xml:space="preserve">1 </t>
          </r>
          <r>
            <rPr>
              <sz val="14"/>
              <rFont val="Times New Roman"/>
              <family val="1"/>
              <charset val="204"/>
            </rPr>
            <t>освітніх  установ та закладів</t>
          </r>
        </is>
      </nc>
      <n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9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left" vertical="center" wrapText="1" readingOrder="0"/>
        <border outline="0">
          <bottom style="thin">
            <color indexed="64"/>
          </bottom>
        </border>
      </dxf>
    </rfmt>
    <rfmt sheetId="1" sqref="F69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9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9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69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69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9" start="0" length="0">
      <dxf>
        <font>
          <sz val="16"/>
          <name val="Times New Roman"/>
          <scheme val="none"/>
        </font>
        <numFmt numFmtId="4" formatCode="#,##0.00"/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69" start="0" length="0">
      <dxf>
        <font>
          <sz val="14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84" sId="1" ref="A65:XFD65" action="insertRow">
    <undo index="0" exp="area" ref3D="1" dr="$A$264:$XFD$264" dn="Z_F1F54A05_5B5E_4C6E_AAE8_48311ED03AC9_.wvu.Rows" sId="1"/>
    <undo index="0" exp="area" ref3D="1" dr="$A$264:$XFD$264" dn="Z_E4AFF5C9_3DFC_4607_9EDE_F8BFA129163D_.wvu.Rows" sId="1"/>
    <undo index="0" exp="area" ref3D="1" dr="$A$264:$XFD$264" dn="Z_CD175147_1AE1_4489_835A_3B5FE744F708_.wvu.Rows" sId="1"/>
    <undo index="0" exp="area" ref3D="1" dr="$A$264:$XFD$264" dn="Z_907AAE17_B701_4AD1_92CD_A0B4B5571C7A_.wvu.Rows" sId="1"/>
    <undo index="0" exp="area" ref3D="1" dr="$A$264:$XFD$264" dn="Z_6191942C_4D3B_47B9_986D_EB2524784E3A_.wvu.Rows" sId="1"/>
    <undo index="0" exp="area" ref3D="1" dr="$A$264:$XFD$264" dn="Z_571B61A6_1904_4FC2_A9E0_DBF436E3A184_.wvu.Rows" sId="1"/>
    <undo index="0" exp="area" ref3D="1" dr="$A$264:$XFD$264" dn="Z_2DF14B55_54F3_4E86_BD73_319E8B09905C_.wvu.Rows" sId="1"/>
    <undo index="0" exp="area" ref3D="1" dr="$A$264:$XFD$264" dn="Z_21DB0D47_AEF4_4AA4_A186_DE966A02E2DE_.wvu.Rows" sId="1"/>
    <undo index="0" exp="area" ref3D="1" dr="$A$264:$XFD$264" dn="Z_1F1F56A9_BA00_4973_95ED_0E6424B560A4_.wvu.Rows" sId="1"/>
  </rrc>
  <rfmt sheetId="1" s="1" sqref="A65" start="0" length="0">
    <dxf>
      <font>
        <sz val="18"/>
        <color auto="1"/>
        <name val="Times New Roman"/>
        <scheme val="none"/>
      </font>
      <fill>
        <patternFill patternType="none">
          <bgColor indexed="65"/>
        </patternFill>
      </fill>
    </dxf>
  </rfmt>
  <rfmt sheetId="1" s="1" sqref="B65" start="0" length="0">
    <dxf>
      <font>
        <sz val="18"/>
        <color auto="1"/>
        <name val="Times New Roman"/>
        <scheme val="none"/>
      </font>
      <fill>
        <patternFill patternType="none">
          <bgColor indexed="65"/>
        </patternFill>
      </fill>
    </dxf>
  </rfmt>
  <rfmt sheetId="1" s="1" sqref="C65" start="0" length="0">
    <dxf>
      <font>
        <sz val="18"/>
        <color auto="1"/>
        <name val="Times New Roman"/>
        <scheme val="none"/>
      </font>
      <fill>
        <patternFill patternType="none">
          <bgColor indexed="65"/>
        </patternFill>
      </fill>
    </dxf>
  </rfmt>
  <rfmt sheetId="1" s="1" sqref="D65" start="0" length="0">
    <dxf>
      <font>
        <sz val="18"/>
        <color auto="1"/>
        <name val="Times New Roman"/>
        <scheme val="none"/>
      </font>
      <fill>
        <patternFill patternType="none">
          <bgColor indexed="65"/>
        </patternFill>
      </fill>
    </dxf>
  </rfmt>
  <rcc rId="885" sId="1" odxf="1" s="1" dxf="1">
    <nc r="D65" t="inlineStr">
      <is>
        <t>Надання позашкільної освіти закладами  позашкільної освіти, заходи із позашкільної роботи з дітьми</t>
      </is>
    </nc>
    <ndxf>
      <font>
        <sz val="14"/>
        <color auto="1"/>
        <name val="Times New Roman"/>
        <scheme val="none"/>
      </font>
      <fill>
        <patternFill patternType="solid">
          <bgColor theme="0"/>
        </patternFill>
      </fill>
    </ndxf>
  </rcc>
  <rcc rId="886" sId="1" odxf="1" s="1" dxf="1" quotePrefix="1">
    <nc r="A65" t="inlineStr">
      <is>
        <t>0611090</t>
      </is>
    </nc>
    <ndxf>
      <font>
        <sz val="14"/>
        <color auto="1"/>
        <name val="Times New Roman"/>
        <scheme val="none"/>
      </font>
      <fill>
        <patternFill patternType="solid">
          <bgColor theme="0"/>
        </patternFill>
      </fill>
    </ndxf>
  </rcc>
  <rcc rId="887" sId="1" odxf="1" s="1" dxf="1">
    <nc r="B65" t="inlineStr">
      <is>
        <t>1090</t>
      </is>
    </nc>
    <ndxf>
      <font>
        <sz val="14"/>
        <color auto="1"/>
        <name val="Times New Roman"/>
        <scheme val="none"/>
      </font>
      <fill>
        <patternFill patternType="solid">
          <bgColor theme="0"/>
        </patternFill>
      </fill>
    </ndxf>
  </rcc>
  <rcc rId="888" sId="1" odxf="1" s="1" dxf="1">
    <nc r="C65" t="inlineStr">
      <is>
        <t>0960</t>
      </is>
    </nc>
    <ndxf>
      <font>
        <sz val="14"/>
        <color auto="1"/>
        <name val="Times New Roman"/>
        <scheme val="none"/>
      </font>
      <fill>
        <patternFill patternType="solid">
          <bgColor theme="0"/>
        </patternFill>
      </fill>
    </ndxf>
  </rcc>
  <rcc rId="889" sId="1">
    <nc r="E65" t="inlineStr">
      <is>
        <t>Придбання ноутбуків,БФП,Кондиціонера для ШХМ "Сонечко"</t>
      </is>
    </nc>
  </rcc>
  <rcc rId="890" sId="1" numFmtId="4">
    <nc r="J65">
      <v>49000</v>
    </nc>
  </rcc>
  <rcc rId="891" sId="1">
    <nc r="I65">
      <f>SUM(J65:L65)</f>
    </nc>
  </rcc>
  <rcv guid="{F1F54A05-5B5E-4C6E-AAE8-48311ED03AC9}" action="delete"/>
  <rdn rId="0" localSheetId="1" customView="1" name="Z_F1F54A05_5B5E_4C6E_AAE8_48311ED03AC9_.wvu.PrintArea" hidden="1" oldHidden="1">
    <formula>Лист3!$A$2:$M$267</formula>
    <oldFormula>Лист3!$A$2:$M$267</oldFormula>
  </rdn>
  <rdn rId="0" localSheetId="1" customView="1" name="Z_F1F54A05_5B5E_4C6E_AAE8_48311ED03AC9_.wvu.PrintTitles" hidden="1" oldHidden="1">
    <formula>Лист3!$8:$11</formula>
    <oldFormula>Лист3!$8:$11</oldFormula>
  </rdn>
  <rdn rId="0" localSheetId="1" customView="1" name="Z_F1F54A05_5B5E_4C6E_AAE8_48311ED03AC9_.wvu.Rows" hidden="1" oldHidden="1">
    <formula>Лист3!$265:$265</formula>
    <oldFormula>Лист3!$265:$265</oldFormula>
  </rdn>
  <rcv guid="{F1F54A05-5B5E-4C6E-AAE8-48311ED03AC9}" action="add"/>
</revisions>
</file>

<file path=xl/revisions/revisionLog181111.xml><?xml version="1.0" encoding="utf-8"?>
<revisions xmlns="http://schemas.openxmlformats.org/spreadsheetml/2006/main" xmlns:r="http://schemas.openxmlformats.org/officeDocument/2006/relationships">
  <rcv guid="{CD175147-1AE1-4489-835A-3B5FE744F708}" action="delete"/>
  <rdn rId="0" localSheetId="1" customView="1" name="Z_CD175147_1AE1_4489_835A_3B5FE744F708_.wvu.PrintTitles" hidden="1" oldHidden="1">
    <formula>Лист3!$8:$11</formula>
    <oldFormula>Лист3!$8:$11</oldFormula>
  </rdn>
  <rdn rId="0" localSheetId="1" customView="1" name="Z_CD175147_1AE1_4489_835A_3B5FE744F708_.wvu.Rows" hidden="1" oldHidden="1">
    <formula>Лист3!$258:$258</formula>
    <oldFormula>Лист3!$258:$258</oldFormula>
  </rdn>
  <rcv guid="{CD175147-1AE1-4489-835A-3B5FE744F708}" action="add"/>
</revisions>
</file>

<file path=xl/revisions/revisionLog19.xml><?xml version="1.0" encoding="utf-8"?>
<revisions xmlns="http://schemas.openxmlformats.org/spreadsheetml/2006/main" xmlns:r="http://schemas.openxmlformats.org/officeDocument/2006/relationships">
  <rfmt sheetId="1" sqref="A65" start="0" length="0">
    <dxf>
      <border>
        <left style="thin">
          <color indexed="64"/>
        </left>
      </border>
    </dxf>
  </rfmt>
  <rfmt sheetId="1" sqref="A65:D6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A65" start="0" length="0">
    <dxf>
      <font>
        <sz val="14"/>
        <name val="Times New Roman"/>
        <scheme val="none"/>
      </font>
      <numFmt numFmtId="30" formatCode="@"/>
      <alignment horizontal="center" vertical="center" readingOrder="0"/>
    </dxf>
  </rfmt>
  <rfmt sheetId="1" sqref="B65" start="0" length="0">
    <dxf>
      <font>
        <sz val="14"/>
        <name val="Times New Roman"/>
        <scheme val="none"/>
      </font>
      <numFmt numFmtId="30" formatCode="@"/>
      <alignment horizontal="center" vertical="center" readingOrder="0"/>
    </dxf>
  </rfmt>
  <rfmt sheetId="1" sqref="C65" start="0" length="0">
    <dxf>
      <font>
        <sz val="14"/>
        <name val="Times New Roman"/>
        <scheme val="none"/>
      </font>
      <numFmt numFmtId="30" formatCode="@"/>
      <alignment horizontal="center" vertical="center" readingOrder="0"/>
    </dxf>
  </rfmt>
  <rfmt sheetId="1" sqref="D65" start="0" length="0">
    <dxf>
      <font>
        <sz val="14"/>
        <name val="Times New Roman"/>
        <scheme val="none"/>
      </font>
      <alignment horizontal="left" vertical="center" wrapText="1" readingOrder="0"/>
    </dxf>
  </rfmt>
  <rcc rId="1028" sId="1">
    <nc r="I115">
      <f>+J115</f>
    </nc>
  </rcc>
  <rcv guid="{F1F54A05-5B5E-4C6E-AAE8-48311ED03AC9}" action="delete"/>
  <rcv guid="{F1F54A05-5B5E-4C6E-AAE8-48311ED03AC9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v guid="{1F1F56A9-BA00-4973-95ED-0E6424B560A4}" action="delete"/>
  <rdn rId="0" localSheetId="1" customView="1" name="Z_1F1F56A9_BA00_4973_95ED_0E6424B560A4_.wvu.PrintArea" hidden="1" oldHidden="1">
    <formula>Лист3!$A$2:$M$273</formula>
    <oldFormula>Лист3!$A$2:$M$273</oldFormula>
  </rdn>
  <rdn rId="0" localSheetId="1" customView="1" name="Z_1F1F56A9_BA00_4973_95ED_0E6424B560A4_.wvu.PrintTitles" hidden="1" oldHidden="1">
    <formula>Лист3!$8:$11</formula>
    <oldFormula>Лист3!$8:$11</oldFormula>
  </rdn>
  <rdn rId="0" localSheetId="1" customView="1" name="Z_1F1F56A9_BA00_4973_95ED_0E6424B560A4_.wvu.Rows" hidden="1" oldHidden="1">
    <formula>Лист3!$271:$271</formula>
    <oldFormula>Лист3!$271:$271</oldFormula>
  </rdn>
  <rcv guid="{1F1F56A9-BA00-4973-95ED-0E6424B560A4}" action="add"/>
</revisions>
</file>

<file path=xl/revisions/revisionLog1911.xml><?xml version="1.0" encoding="utf-8"?>
<revisions xmlns="http://schemas.openxmlformats.org/spreadsheetml/2006/main" xmlns:r="http://schemas.openxmlformats.org/officeDocument/2006/relationships">
  <rcv guid="{6191942C-4D3B-47B9-986D-EB2524784E3A}" action="delete"/>
  <rdn rId="0" localSheetId="1" customView="1" name="Z_6191942C_4D3B_47B9_986D_EB2524784E3A_.wvu.PrintTitles" hidden="1" oldHidden="1">
    <formula>Лист3!$8:$11</formula>
    <oldFormula>Лист3!$8:$11</oldFormula>
  </rdn>
  <rdn rId="0" localSheetId="1" customView="1" name="Z_6191942C_4D3B_47B9_986D_EB2524784E3A_.wvu.Rows" hidden="1" oldHidden="1">
    <formula>Лист3!$271:$271</formula>
    <oldFormula>Лист3!$271:$271</oldFormula>
  </rdn>
  <rcv guid="{6191942C-4D3B-47B9-986D-EB2524784E3A}" action="add"/>
</revisions>
</file>

<file path=xl/revisions/revisionLog19111.xml><?xml version="1.0" encoding="utf-8"?>
<revisions xmlns="http://schemas.openxmlformats.org/spreadsheetml/2006/main" xmlns:r="http://schemas.openxmlformats.org/officeDocument/2006/relationships">
  <rcv guid="{F1F54A05-5B5E-4C6E-AAE8-48311ED03AC9}" action="delete"/>
  <rdn rId="0" localSheetId="1" customView="1" name="Z_F1F54A05_5B5E_4C6E_AAE8_48311ED03AC9_.wvu.PrintArea" hidden="1" oldHidden="1">
    <formula>Лист3!$A$2:$M$269</formula>
  </rdn>
  <rdn rId="0" localSheetId="1" customView="1" name="Z_F1F54A05_5B5E_4C6E_AAE8_48311ED03AC9_.wvu.PrintTitles" hidden="1" oldHidden="1">
    <formula>Лист3!$8:$11</formula>
  </rdn>
  <rdn rId="0" localSheetId="1" customView="1" name="Z_F1F54A05_5B5E_4C6E_AAE8_48311ED03AC9_.wvu.Rows" hidden="1" oldHidden="1">
    <formula>Лист3!$267:$267</formula>
  </rdn>
  <rcv guid="{F1F54A05-5B5E-4C6E-AAE8-48311ED03AC9}" action="add"/>
</revisions>
</file>

<file path=xl/revisions/revisionLog191111.xml><?xml version="1.0" encoding="utf-8"?>
<revisions xmlns="http://schemas.openxmlformats.org/spreadsheetml/2006/main" xmlns:r="http://schemas.openxmlformats.org/officeDocument/2006/relationships">
  <rcv guid="{F1F54A05-5B5E-4C6E-AAE8-48311ED03AC9}" action="delete"/>
  <rcv guid="{F1F54A05-5B5E-4C6E-AAE8-48311ED03AC9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76"/>
  <sheetViews>
    <sheetView tabSelected="1" view="pageBreakPreview" topLeftCell="A263" zoomScale="50" zoomScaleNormal="55" zoomScaleSheetLayoutView="50" zoomScalePageLayoutView="46" workbookViewId="0">
      <selection activeCell="K72" sqref="K72:L72"/>
    </sheetView>
  </sheetViews>
  <sheetFormatPr defaultRowHeight="18"/>
  <cols>
    <col min="1" max="1" width="15.85546875" style="1" customWidth="1"/>
    <col min="2" max="2" width="18.5703125" style="1" customWidth="1"/>
    <col min="3" max="3" width="15.85546875" style="1" customWidth="1"/>
    <col min="4" max="4" width="37.5703125" style="1" customWidth="1"/>
    <col min="5" max="5" width="52.5703125" style="1" customWidth="1"/>
    <col min="6" max="6" width="22.28515625" style="1" customWidth="1"/>
    <col min="7" max="7" width="22.85546875" style="1" customWidth="1"/>
    <col min="8" max="8" width="17.5703125" style="1" customWidth="1"/>
    <col min="9" max="10" width="26.28515625" style="1" customWidth="1"/>
    <col min="11" max="11" width="22.85546875" style="1" customWidth="1"/>
    <col min="12" max="12" width="21.5703125" style="1" customWidth="1"/>
    <col min="13" max="13" width="19.7109375" style="1" customWidth="1"/>
    <col min="14" max="16384" width="9.140625" style="1"/>
  </cols>
  <sheetData>
    <row r="1" spans="1:13" ht="0.75" customHeight="1"/>
    <row r="2" spans="1:13" ht="25.5" customHeight="1">
      <c r="A2" s="74"/>
      <c r="B2" s="74"/>
      <c r="C2" s="74"/>
      <c r="D2" s="74"/>
      <c r="E2" s="74"/>
      <c r="F2" s="74"/>
      <c r="G2" s="74"/>
      <c r="H2" s="74"/>
      <c r="I2" s="74"/>
      <c r="J2" s="77"/>
      <c r="K2" s="107" t="s">
        <v>10</v>
      </c>
      <c r="L2" s="107"/>
      <c r="M2" s="78"/>
    </row>
    <row r="3" spans="1:13" ht="22.5" customHeight="1">
      <c r="A3" s="74"/>
      <c r="B3" s="74"/>
      <c r="C3" s="74"/>
      <c r="D3" s="74"/>
      <c r="E3" s="74"/>
      <c r="F3" s="74"/>
      <c r="G3" s="74"/>
      <c r="H3" s="74"/>
      <c r="I3" s="74"/>
      <c r="J3" s="77"/>
      <c r="K3" s="107" t="s">
        <v>12</v>
      </c>
      <c r="L3" s="107"/>
      <c r="M3" s="79"/>
    </row>
    <row r="4" spans="1:13" ht="29.25" customHeight="1">
      <c r="A4" s="74"/>
      <c r="B4" s="74"/>
      <c r="C4" s="74"/>
      <c r="D4" s="74"/>
      <c r="E4" s="74"/>
      <c r="F4" s="74"/>
      <c r="G4" s="80"/>
      <c r="H4" s="80"/>
      <c r="I4" s="74"/>
      <c r="J4" s="77"/>
      <c r="K4" s="107" t="s">
        <v>1</v>
      </c>
      <c r="L4" s="107"/>
      <c r="M4" s="78"/>
    </row>
    <row r="5" spans="1:13" ht="71.25" customHeight="1">
      <c r="A5" s="98" t="s">
        <v>95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3" ht="26.25" customHeight="1">
      <c r="A6" s="105" t="s">
        <v>25</v>
      </c>
      <c r="B6" s="105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</row>
    <row r="7" spans="1:13" ht="26.25" customHeight="1">
      <c r="A7" s="106" t="s">
        <v>17</v>
      </c>
      <c r="B7" s="106"/>
      <c r="C7" s="74"/>
      <c r="D7" s="74"/>
      <c r="E7" s="74"/>
      <c r="F7" s="74"/>
      <c r="G7" s="74"/>
      <c r="H7" s="74"/>
      <c r="I7" s="74"/>
      <c r="J7" s="74"/>
      <c r="K7" s="74"/>
      <c r="L7" s="82" t="s">
        <v>109</v>
      </c>
      <c r="M7" s="83"/>
    </row>
    <row r="8" spans="1:13" ht="72.75" customHeight="1">
      <c r="A8" s="108" t="s">
        <v>18</v>
      </c>
      <c r="B8" s="101" t="s">
        <v>19</v>
      </c>
      <c r="C8" s="101" t="s">
        <v>11</v>
      </c>
      <c r="D8" s="101" t="s">
        <v>27</v>
      </c>
      <c r="E8" s="101" t="s">
        <v>26</v>
      </c>
      <c r="F8" s="101" t="s">
        <v>20</v>
      </c>
      <c r="G8" s="101" t="s">
        <v>21</v>
      </c>
      <c r="H8" s="101" t="s">
        <v>22</v>
      </c>
      <c r="I8" s="101" t="s">
        <v>23</v>
      </c>
      <c r="J8" s="101"/>
      <c r="K8" s="101"/>
      <c r="L8" s="101"/>
      <c r="M8" s="101" t="s">
        <v>24</v>
      </c>
    </row>
    <row r="9" spans="1:13" ht="36.75" customHeight="1">
      <c r="A9" s="108"/>
      <c r="B9" s="101"/>
      <c r="C9" s="101"/>
      <c r="D9" s="101"/>
      <c r="E9" s="101"/>
      <c r="F9" s="101"/>
      <c r="G9" s="101"/>
      <c r="H9" s="101"/>
      <c r="I9" s="99" t="s">
        <v>108</v>
      </c>
      <c r="J9" s="102" t="s">
        <v>190</v>
      </c>
      <c r="K9" s="103"/>
      <c r="L9" s="104"/>
      <c r="M9" s="101"/>
    </row>
    <row r="10" spans="1:13" ht="162" customHeight="1">
      <c r="A10" s="108"/>
      <c r="B10" s="101"/>
      <c r="C10" s="101"/>
      <c r="D10" s="101"/>
      <c r="E10" s="101"/>
      <c r="F10" s="101"/>
      <c r="G10" s="101"/>
      <c r="H10" s="101"/>
      <c r="I10" s="100"/>
      <c r="J10" s="84" t="s">
        <v>216</v>
      </c>
      <c r="K10" s="84" t="s">
        <v>191</v>
      </c>
      <c r="L10" s="84" t="s">
        <v>192</v>
      </c>
      <c r="M10" s="101"/>
    </row>
    <row r="11" spans="1:13" ht="27" customHeight="1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85" t="s">
        <v>193</v>
      </c>
      <c r="K11" s="86" t="s">
        <v>194</v>
      </c>
      <c r="L11" s="86" t="s">
        <v>195</v>
      </c>
      <c r="M11" s="16">
        <v>10</v>
      </c>
    </row>
    <row r="12" spans="1:13" ht="39.75" customHeight="1">
      <c r="A12" s="15" t="s">
        <v>75</v>
      </c>
      <c r="B12" s="16"/>
      <c r="C12" s="16"/>
      <c r="D12" s="17" t="s">
        <v>74</v>
      </c>
      <c r="E12" s="16"/>
      <c r="F12" s="16"/>
      <c r="G12" s="16"/>
      <c r="H12" s="16"/>
      <c r="I12" s="11">
        <f>I13</f>
        <v>6160350</v>
      </c>
      <c r="J12" s="11">
        <f>J13</f>
        <v>5953350</v>
      </c>
      <c r="K12" s="11"/>
      <c r="L12" s="11">
        <f t="shared" ref="L12" si="0">L13</f>
        <v>207000</v>
      </c>
      <c r="M12" s="16"/>
    </row>
    <row r="13" spans="1:13" ht="40.5" customHeight="1">
      <c r="A13" s="18" t="s">
        <v>76</v>
      </c>
      <c r="B13" s="16"/>
      <c r="C13" s="16"/>
      <c r="D13" s="19" t="s">
        <v>74</v>
      </c>
      <c r="E13" s="16"/>
      <c r="F13" s="16"/>
      <c r="G13" s="16"/>
      <c r="H13" s="16"/>
      <c r="I13" s="20">
        <f>J13+K13+L13</f>
        <v>6160350</v>
      </c>
      <c r="J13" s="20">
        <f>J14+J21+J15+J16+J17+J18+J19+J22+J20</f>
        <v>5953350</v>
      </c>
      <c r="K13" s="20"/>
      <c r="L13" s="20">
        <f>L14+L21+L15+L16+L17+L18+L19+L22+L20</f>
        <v>207000</v>
      </c>
      <c r="M13" s="72"/>
    </row>
    <row r="14" spans="1:13" ht="150">
      <c r="A14" s="21" t="s">
        <v>110</v>
      </c>
      <c r="B14" s="22" t="s">
        <v>112</v>
      </c>
      <c r="C14" s="23" t="s">
        <v>113</v>
      </c>
      <c r="D14" s="10" t="s">
        <v>143</v>
      </c>
      <c r="E14" s="10" t="s">
        <v>111</v>
      </c>
      <c r="F14" s="16"/>
      <c r="G14" s="16"/>
      <c r="H14" s="16"/>
      <c r="I14" s="9">
        <f>J14+K14+L14</f>
        <v>411000</v>
      </c>
      <c r="J14" s="9">
        <f>600000-189000</f>
        <v>411000</v>
      </c>
      <c r="K14" s="20"/>
      <c r="L14" s="20"/>
      <c r="M14" s="16"/>
    </row>
    <row r="15" spans="1:13" ht="163.5" customHeight="1">
      <c r="A15" s="24" t="s">
        <v>173</v>
      </c>
      <c r="B15" s="16" t="s">
        <v>174</v>
      </c>
      <c r="C15" s="23" t="s">
        <v>175</v>
      </c>
      <c r="D15" s="10" t="s">
        <v>176</v>
      </c>
      <c r="E15" s="10" t="s">
        <v>177</v>
      </c>
      <c r="F15" s="16"/>
      <c r="G15" s="16"/>
      <c r="H15" s="16"/>
      <c r="I15" s="9">
        <f t="shared" ref="I15:I22" si="1">J15+K15+L15</f>
        <v>457000</v>
      </c>
      <c r="J15" s="9">
        <v>250000</v>
      </c>
      <c r="K15" s="20"/>
      <c r="L15" s="9">
        <v>207000</v>
      </c>
      <c r="M15" s="16"/>
    </row>
    <row r="16" spans="1:13" ht="112.5" customHeight="1">
      <c r="A16" s="24" t="s">
        <v>78</v>
      </c>
      <c r="B16" s="16">
        <v>7370</v>
      </c>
      <c r="C16" s="23" t="s">
        <v>92</v>
      </c>
      <c r="D16" s="10" t="s">
        <v>79</v>
      </c>
      <c r="E16" s="25" t="s">
        <v>270</v>
      </c>
      <c r="F16" s="16"/>
      <c r="G16" s="16"/>
      <c r="H16" s="16"/>
      <c r="I16" s="9">
        <f t="shared" si="1"/>
        <v>75100</v>
      </c>
      <c r="J16" s="9">
        <v>75100</v>
      </c>
      <c r="K16" s="9"/>
      <c r="L16" s="9"/>
      <c r="M16" s="16"/>
    </row>
    <row r="17" spans="1:13" ht="102" customHeight="1">
      <c r="A17" s="24" t="s">
        <v>78</v>
      </c>
      <c r="B17" s="16">
        <v>7370</v>
      </c>
      <c r="C17" s="23" t="s">
        <v>92</v>
      </c>
      <c r="D17" s="10" t="s">
        <v>79</v>
      </c>
      <c r="E17" s="25" t="s">
        <v>374</v>
      </c>
      <c r="F17" s="16"/>
      <c r="G17" s="16"/>
      <c r="H17" s="16"/>
      <c r="I17" s="9">
        <f t="shared" si="1"/>
        <v>68650</v>
      </c>
      <c r="J17" s="9">
        <v>68650</v>
      </c>
      <c r="K17" s="9"/>
      <c r="L17" s="9"/>
      <c r="M17" s="16"/>
    </row>
    <row r="18" spans="1:13" ht="114" customHeight="1">
      <c r="A18" s="24" t="s">
        <v>78</v>
      </c>
      <c r="B18" s="16">
        <v>7370</v>
      </c>
      <c r="C18" s="23" t="s">
        <v>92</v>
      </c>
      <c r="D18" s="10" t="s">
        <v>79</v>
      </c>
      <c r="E18" s="25" t="s">
        <v>375</v>
      </c>
      <c r="F18" s="16"/>
      <c r="G18" s="16"/>
      <c r="H18" s="16"/>
      <c r="I18" s="9">
        <f t="shared" si="1"/>
        <v>84900</v>
      </c>
      <c r="J18" s="9">
        <v>84900</v>
      </c>
      <c r="K18" s="9"/>
      <c r="L18" s="9"/>
      <c r="M18" s="16"/>
    </row>
    <row r="19" spans="1:13" ht="99" customHeight="1">
      <c r="A19" s="24" t="s">
        <v>78</v>
      </c>
      <c r="B19" s="16">
        <v>7370</v>
      </c>
      <c r="C19" s="23" t="s">
        <v>92</v>
      </c>
      <c r="D19" s="10" t="s">
        <v>79</v>
      </c>
      <c r="E19" s="25" t="s">
        <v>376</v>
      </c>
      <c r="F19" s="16"/>
      <c r="G19" s="16"/>
      <c r="H19" s="16"/>
      <c r="I19" s="9">
        <f t="shared" si="1"/>
        <v>71200</v>
      </c>
      <c r="J19" s="9">
        <v>71200</v>
      </c>
      <c r="K19" s="9"/>
      <c r="L19" s="9"/>
      <c r="M19" s="16"/>
    </row>
    <row r="20" spans="1:13" ht="99" customHeight="1">
      <c r="A20" s="24">
        <v>217530</v>
      </c>
      <c r="B20" s="16">
        <v>7530</v>
      </c>
      <c r="C20" s="23" t="s">
        <v>345</v>
      </c>
      <c r="D20" s="10" t="s">
        <v>346</v>
      </c>
      <c r="E20" s="25" t="s">
        <v>347</v>
      </c>
      <c r="F20" s="16"/>
      <c r="G20" s="16"/>
      <c r="H20" s="16"/>
      <c r="I20" s="9">
        <f t="shared" si="1"/>
        <v>488500</v>
      </c>
      <c r="J20" s="9">
        <f>340000+148500</f>
        <v>488500</v>
      </c>
      <c r="K20" s="9"/>
      <c r="L20" s="9"/>
      <c r="M20" s="16"/>
    </row>
    <row r="21" spans="1:13" ht="91.5" customHeight="1">
      <c r="A21" s="12" t="s">
        <v>136</v>
      </c>
      <c r="B21" s="12" t="s">
        <v>137</v>
      </c>
      <c r="C21" s="12" t="s">
        <v>92</v>
      </c>
      <c r="D21" s="10" t="s">
        <v>138</v>
      </c>
      <c r="E21" s="10" t="s">
        <v>142</v>
      </c>
      <c r="F21" s="16"/>
      <c r="G21" s="16"/>
      <c r="H21" s="16"/>
      <c r="I21" s="9">
        <f t="shared" si="1"/>
        <v>190000</v>
      </c>
      <c r="J21" s="9">
        <v>190000</v>
      </c>
      <c r="K21" s="9"/>
      <c r="L21" s="9"/>
      <c r="M21" s="16"/>
    </row>
    <row r="22" spans="1:13" ht="91.5" customHeight="1">
      <c r="A22" s="12" t="s">
        <v>139</v>
      </c>
      <c r="B22" s="12" t="s">
        <v>140</v>
      </c>
      <c r="C22" s="12" t="s">
        <v>92</v>
      </c>
      <c r="D22" s="10" t="s">
        <v>141</v>
      </c>
      <c r="E22" s="10" t="s">
        <v>285</v>
      </c>
      <c r="F22" s="16"/>
      <c r="G22" s="16"/>
      <c r="H22" s="16"/>
      <c r="I22" s="9">
        <f t="shared" si="1"/>
        <v>4314000</v>
      </c>
      <c r="J22" s="9">
        <f>3360000+954000</f>
        <v>4314000</v>
      </c>
      <c r="K22" s="9"/>
      <c r="L22" s="9"/>
      <c r="M22" s="16"/>
    </row>
    <row r="23" spans="1:13" s="5" customFormat="1" ht="47.25" customHeight="1">
      <c r="A23" s="15" t="s">
        <v>33</v>
      </c>
      <c r="B23" s="17"/>
      <c r="C23" s="17"/>
      <c r="D23" s="17" t="s">
        <v>31</v>
      </c>
      <c r="E23" s="17"/>
      <c r="F23" s="17"/>
      <c r="G23" s="17"/>
      <c r="H23" s="17"/>
      <c r="I23" s="11">
        <f>I24</f>
        <v>9338557</v>
      </c>
      <c r="J23" s="11">
        <f>J24</f>
        <v>5715225</v>
      </c>
      <c r="K23" s="11"/>
      <c r="L23" s="11">
        <f>L24</f>
        <v>3623332</v>
      </c>
      <c r="M23" s="17"/>
    </row>
    <row r="24" spans="1:13" s="4" customFormat="1" ht="47.25" customHeight="1">
      <c r="A24" s="26" t="s">
        <v>32</v>
      </c>
      <c r="B24" s="19"/>
      <c r="C24" s="19"/>
      <c r="D24" s="19" t="s">
        <v>31</v>
      </c>
      <c r="E24" s="19"/>
      <c r="F24" s="19"/>
      <c r="G24" s="19"/>
      <c r="H24" s="19"/>
      <c r="I24" s="20">
        <f>SUM(I25:I71)</f>
        <v>9338557</v>
      </c>
      <c r="J24" s="20">
        <f>SUM(J25:J71)</f>
        <v>5715225</v>
      </c>
      <c r="K24" s="20"/>
      <c r="L24" s="20">
        <f>SUM(L25:L67)</f>
        <v>3623332</v>
      </c>
      <c r="M24" s="19"/>
    </row>
    <row r="25" spans="1:13" s="4" customFormat="1" ht="88.5" customHeight="1">
      <c r="A25" s="27" t="s">
        <v>118</v>
      </c>
      <c r="B25" s="12" t="s">
        <v>119</v>
      </c>
      <c r="C25" s="12" t="s">
        <v>120</v>
      </c>
      <c r="D25" s="10" t="s">
        <v>121</v>
      </c>
      <c r="E25" s="10" t="s">
        <v>284</v>
      </c>
      <c r="F25" s="19"/>
      <c r="G25" s="19"/>
      <c r="H25" s="19"/>
      <c r="I25" s="9">
        <f t="shared" ref="I25:I71" si="2">SUM(J25:L25)</f>
        <v>100000</v>
      </c>
      <c r="J25" s="11"/>
      <c r="K25" s="11"/>
      <c r="L25" s="9">
        <v>100000</v>
      </c>
      <c r="M25" s="19"/>
    </row>
    <row r="26" spans="1:13" s="64" customFormat="1" ht="65.25" customHeight="1">
      <c r="A26" s="27" t="s">
        <v>118</v>
      </c>
      <c r="B26" s="12" t="s">
        <v>119</v>
      </c>
      <c r="C26" s="12" t="s">
        <v>120</v>
      </c>
      <c r="D26" s="10" t="s">
        <v>121</v>
      </c>
      <c r="E26" s="10" t="s">
        <v>123</v>
      </c>
      <c r="F26" s="19"/>
      <c r="G26" s="19"/>
      <c r="H26" s="19"/>
      <c r="I26" s="9">
        <f t="shared" si="2"/>
        <v>100000</v>
      </c>
      <c r="J26" s="11"/>
      <c r="K26" s="11"/>
      <c r="L26" s="9">
        <f>200000-100000</f>
        <v>100000</v>
      </c>
      <c r="M26" s="19"/>
    </row>
    <row r="27" spans="1:13" s="4" customFormat="1" ht="52.5" customHeight="1">
      <c r="A27" s="27" t="s">
        <v>118</v>
      </c>
      <c r="B27" s="12" t="s">
        <v>119</v>
      </c>
      <c r="C27" s="12" t="s">
        <v>120</v>
      </c>
      <c r="D27" s="10" t="s">
        <v>121</v>
      </c>
      <c r="E27" s="10" t="s">
        <v>122</v>
      </c>
      <c r="F27" s="19"/>
      <c r="G27" s="19"/>
      <c r="H27" s="19"/>
      <c r="I27" s="9">
        <f t="shared" si="2"/>
        <v>218687</v>
      </c>
      <c r="J27" s="11"/>
      <c r="K27" s="11"/>
      <c r="L27" s="9">
        <v>218687</v>
      </c>
      <c r="M27" s="19"/>
    </row>
    <row r="28" spans="1:13" s="4" customFormat="1" ht="87" customHeight="1">
      <c r="A28" s="27" t="s">
        <v>118</v>
      </c>
      <c r="B28" s="12" t="s">
        <v>119</v>
      </c>
      <c r="C28" s="12" t="s">
        <v>120</v>
      </c>
      <c r="D28" s="10" t="s">
        <v>121</v>
      </c>
      <c r="E28" s="10" t="s">
        <v>196</v>
      </c>
      <c r="F28" s="19"/>
      <c r="G28" s="19"/>
      <c r="H28" s="19"/>
      <c r="I28" s="9">
        <f t="shared" si="2"/>
        <v>29000</v>
      </c>
      <c r="J28" s="9">
        <f>16000+13000</f>
        <v>29000</v>
      </c>
      <c r="K28" s="11"/>
      <c r="L28" s="9"/>
      <c r="M28" s="19"/>
    </row>
    <row r="29" spans="1:13" s="4" customFormat="1" ht="71.25" customHeight="1">
      <c r="A29" s="27" t="s">
        <v>118</v>
      </c>
      <c r="B29" s="12" t="s">
        <v>119</v>
      </c>
      <c r="C29" s="12" t="s">
        <v>120</v>
      </c>
      <c r="D29" s="10" t="s">
        <v>121</v>
      </c>
      <c r="E29" s="10" t="s">
        <v>235</v>
      </c>
      <c r="F29" s="19"/>
      <c r="G29" s="19"/>
      <c r="H29" s="19"/>
      <c r="I29" s="9">
        <f t="shared" si="2"/>
        <v>42000</v>
      </c>
      <c r="J29" s="9">
        <f>12000+24000+6000</f>
        <v>42000</v>
      </c>
      <c r="K29" s="11"/>
      <c r="L29" s="9"/>
      <c r="M29" s="19"/>
    </row>
    <row r="30" spans="1:13" s="4" customFormat="1" ht="68.25" customHeight="1">
      <c r="A30" s="27" t="s">
        <v>118</v>
      </c>
      <c r="B30" s="12" t="s">
        <v>119</v>
      </c>
      <c r="C30" s="12" t="s">
        <v>120</v>
      </c>
      <c r="D30" s="10" t="s">
        <v>121</v>
      </c>
      <c r="E30" s="10" t="s">
        <v>236</v>
      </c>
      <c r="F30" s="19"/>
      <c r="G30" s="19"/>
      <c r="H30" s="19"/>
      <c r="I30" s="9">
        <f t="shared" si="2"/>
        <v>10000</v>
      </c>
      <c r="J30" s="9">
        <v>10000</v>
      </c>
      <c r="K30" s="11"/>
      <c r="L30" s="9"/>
      <c r="M30" s="19"/>
    </row>
    <row r="31" spans="1:13" s="4" customFormat="1" ht="68.25" customHeight="1">
      <c r="A31" s="27" t="s">
        <v>118</v>
      </c>
      <c r="B31" s="12" t="s">
        <v>119</v>
      </c>
      <c r="C31" s="12" t="s">
        <v>120</v>
      </c>
      <c r="D31" s="10" t="s">
        <v>121</v>
      </c>
      <c r="E31" s="10" t="s">
        <v>337</v>
      </c>
      <c r="F31" s="19"/>
      <c r="G31" s="19"/>
      <c r="H31" s="19"/>
      <c r="I31" s="9">
        <f t="shared" si="2"/>
        <v>7595</v>
      </c>
      <c r="J31" s="9">
        <v>7595</v>
      </c>
      <c r="K31" s="11"/>
      <c r="L31" s="9"/>
      <c r="M31" s="19"/>
    </row>
    <row r="32" spans="1:13" s="4" customFormat="1" ht="79.5" customHeight="1">
      <c r="A32" s="27" t="s">
        <v>118</v>
      </c>
      <c r="B32" s="12" t="s">
        <v>119</v>
      </c>
      <c r="C32" s="12" t="s">
        <v>120</v>
      </c>
      <c r="D32" s="10" t="s">
        <v>121</v>
      </c>
      <c r="E32" s="10" t="s">
        <v>338</v>
      </c>
      <c r="F32" s="19"/>
      <c r="G32" s="19"/>
      <c r="H32" s="19"/>
      <c r="I32" s="9">
        <f t="shared" si="2"/>
        <v>10000</v>
      </c>
      <c r="J32" s="9">
        <v>10000</v>
      </c>
      <c r="K32" s="11"/>
      <c r="L32" s="9"/>
      <c r="M32" s="19"/>
    </row>
    <row r="33" spans="1:13" s="4" customFormat="1" ht="79.5" customHeight="1">
      <c r="A33" s="27" t="s">
        <v>118</v>
      </c>
      <c r="B33" s="12" t="s">
        <v>119</v>
      </c>
      <c r="C33" s="12" t="s">
        <v>120</v>
      </c>
      <c r="D33" s="10" t="s">
        <v>121</v>
      </c>
      <c r="E33" s="10" t="s">
        <v>378</v>
      </c>
      <c r="F33" s="19"/>
      <c r="G33" s="19"/>
      <c r="H33" s="19"/>
      <c r="I33" s="9">
        <f t="shared" ref="I33" si="3">SUM(J33:L33)</f>
        <v>33912</v>
      </c>
      <c r="J33" s="9">
        <v>33912</v>
      </c>
      <c r="K33" s="11"/>
      <c r="L33" s="9"/>
      <c r="M33" s="19"/>
    </row>
    <row r="34" spans="1:13" s="4" customFormat="1" ht="79.5" customHeight="1">
      <c r="A34" s="27" t="s">
        <v>118</v>
      </c>
      <c r="B34" s="12" t="s">
        <v>119</v>
      </c>
      <c r="C34" s="12" t="s">
        <v>120</v>
      </c>
      <c r="D34" s="10" t="s">
        <v>121</v>
      </c>
      <c r="E34" s="10" t="s">
        <v>432</v>
      </c>
      <c r="F34" s="19"/>
      <c r="G34" s="19"/>
      <c r="H34" s="19"/>
      <c r="I34" s="9">
        <f>SUM(J34:L34)</f>
        <v>11000</v>
      </c>
      <c r="J34" s="9">
        <v>11000</v>
      </c>
      <c r="K34" s="11"/>
      <c r="L34" s="9"/>
      <c r="M34" s="19"/>
    </row>
    <row r="35" spans="1:13" s="4" customFormat="1" ht="79.5" customHeight="1">
      <c r="A35" s="27" t="s">
        <v>118</v>
      </c>
      <c r="B35" s="12" t="s">
        <v>119</v>
      </c>
      <c r="C35" s="12" t="s">
        <v>120</v>
      </c>
      <c r="D35" s="10" t="s">
        <v>121</v>
      </c>
      <c r="E35" s="10" t="s">
        <v>403</v>
      </c>
      <c r="F35" s="19"/>
      <c r="G35" s="19"/>
      <c r="H35" s="19"/>
      <c r="I35" s="9">
        <f>SUM(J35:L35)</f>
        <v>20000</v>
      </c>
      <c r="J35" s="9">
        <v>20000</v>
      </c>
      <c r="K35" s="11"/>
      <c r="L35" s="9"/>
      <c r="M35" s="19"/>
    </row>
    <row r="36" spans="1:13" s="4" customFormat="1" ht="79.5" customHeight="1">
      <c r="A36" s="27" t="s">
        <v>118</v>
      </c>
      <c r="B36" s="12" t="s">
        <v>119</v>
      </c>
      <c r="C36" s="12" t="s">
        <v>120</v>
      </c>
      <c r="D36" s="10" t="s">
        <v>121</v>
      </c>
      <c r="E36" s="10" t="s">
        <v>439</v>
      </c>
      <c r="F36" s="19"/>
      <c r="G36" s="19"/>
      <c r="H36" s="19"/>
      <c r="I36" s="9">
        <f>SUM(J36:L36)</f>
        <v>23026</v>
      </c>
      <c r="J36" s="9">
        <v>23026</v>
      </c>
      <c r="K36" s="11"/>
      <c r="L36" s="9"/>
      <c r="M36" s="19"/>
    </row>
    <row r="37" spans="1:13" s="4" customFormat="1" ht="79.5" customHeight="1">
      <c r="A37" s="27" t="s">
        <v>118</v>
      </c>
      <c r="B37" s="12" t="s">
        <v>119</v>
      </c>
      <c r="C37" s="12" t="s">
        <v>120</v>
      </c>
      <c r="D37" s="10" t="s">
        <v>121</v>
      </c>
      <c r="E37" s="10" t="s">
        <v>440</v>
      </c>
      <c r="F37" s="19"/>
      <c r="G37" s="19"/>
      <c r="H37" s="19"/>
      <c r="I37" s="9">
        <f>SUM(J37:L37)</f>
        <v>33000</v>
      </c>
      <c r="J37" s="9">
        <v>33000</v>
      </c>
      <c r="K37" s="11"/>
      <c r="L37" s="9"/>
      <c r="M37" s="19"/>
    </row>
    <row r="38" spans="1:13" s="4" customFormat="1" ht="79.5" customHeight="1">
      <c r="A38" s="27" t="s">
        <v>118</v>
      </c>
      <c r="B38" s="12" t="s">
        <v>119</v>
      </c>
      <c r="C38" s="12" t="s">
        <v>120</v>
      </c>
      <c r="D38" s="10" t="s">
        <v>121</v>
      </c>
      <c r="E38" s="10" t="s">
        <v>441</v>
      </c>
      <c r="F38" s="19"/>
      <c r="G38" s="19"/>
      <c r="H38" s="19"/>
      <c r="I38" s="9">
        <f>SUM(J38:L38)</f>
        <v>240000</v>
      </c>
      <c r="J38" s="9">
        <v>240000</v>
      </c>
      <c r="K38" s="11"/>
      <c r="L38" s="9"/>
      <c r="M38" s="19"/>
    </row>
    <row r="39" spans="1:13" s="4" customFormat="1" ht="53.25" customHeight="1">
      <c r="A39" s="27" t="s">
        <v>118</v>
      </c>
      <c r="B39" s="12" t="s">
        <v>119</v>
      </c>
      <c r="C39" s="12" t="s">
        <v>120</v>
      </c>
      <c r="D39" s="10" t="s">
        <v>121</v>
      </c>
      <c r="E39" s="10" t="s">
        <v>271</v>
      </c>
      <c r="F39" s="19"/>
      <c r="G39" s="19"/>
      <c r="H39" s="19"/>
      <c r="I39" s="9">
        <f t="shared" si="2"/>
        <v>23000</v>
      </c>
      <c r="J39" s="9">
        <v>23000</v>
      </c>
      <c r="K39" s="11"/>
      <c r="L39" s="9"/>
      <c r="M39" s="19"/>
    </row>
    <row r="40" spans="1:13" s="4" customFormat="1" ht="68.25" customHeight="1">
      <c r="A40" s="27" t="s">
        <v>118</v>
      </c>
      <c r="B40" s="12" t="s">
        <v>119</v>
      </c>
      <c r="C40" s="12" t="s">
        <v>120</v>
      </c>
      <c r="D40" s="10" t="s">
        <v>121</v>
      </c>
      <c r="E40" s="10" t="s">
        <v>272</v>
      </c>
      <c r="F40" s="19"/>
      <c r="G40" s="19"/>
      <c r="H40" s="19"/>
      <c r="I40" s="9">
        <f t="shared" si="2"/>
        <v>71213</v>
      </c>
      <c r="J40" s="9">
        <v>71213</v>
      </c>
      <c r="K40" s="11"/>
      <c r="L40" s="9"/>
      <c r="M40" s="19"/>
    </row>
    <row r="41" spans="1:13" s="4" customFormat="1" ht="41.25" customHeight="1">
      <c r="A41" s="27" t="s">
        <v>118</v>
      </c>
      <c r="B41" s="12" t="s">
        <v>119</v>
      </c>
      <c r="C41" s="12" t="s">
        <v>120</v>
      </c>
      <c r="D41" s="10" t="s">
        <v>121</v>
      </c>
      <c r="E41" s="10" t="s">
        <v>273</v>
      </c>
      <c r="F41" s="19"/>
      <c r="G41" s="19"/>
      <c r="H41" s="19"/>
      <c r="I41" s="9">
        <f t="shared" si="2"/>
        <v>46000</v>
      </c>
      <c r="J41" s="9">
        <v>46000</v>
      </c>
      <c r="K41" s="11"/>
      <c r="L41" s="9"/>
      <c r="M41" s="19"/>
    </row>
    <row r="42" spans="1:13" s="4" customFormat="1" ht="34.5" customHeight="1">
      <c r="A42" s="27" t="s">
        <v>118</v>
      </c>
      <c r="B42" s="12" t="s">
        <v>119</v>
      </c>
      <c r="C42" s="12" t="s">
        <v>120</v>
      </c>
      <c r="D42" s="10" t="s">
        <v>121</v>
      </c>
      <c r="E42" s="10" t="s">
        <v>286</v>
      </c>
      <c r="F42" s="19"/>
      <c r="G42" s="19"/>
      <c r="H42" s="19"/>
      <c r="I42" s="9">
        <f t="shared" si="2"/>
        <v>10000</v>
      </c>
      <c r="J42" s="9">
        <v>10000</v>
      </c>
      <c r="K42" s="11"/>
      <c r="L42" s="9"/>
      <c r="M42" s="19"/>
    </row>
    <row r="43" spans="1:13" s="4" customFormat="1" ht="56.25" customHeight="1">
      <c r="A43" s="27" t="s">
        <v>118</v>
      </c>
      <c r="B43" s="12" t="s">
        <v>119</v>
      </c>
      <c r="C43" s="12" t="s">
        <v>120</v>
      </c>
      <c r="D43" s="10" t="s">
        <v>121</v>
      </c>
      <c r="E43" s="10" t="s">
        <v>288</v>
      </c>
      <c r="F43" s="19"/>
      <c r="G43" s="19"/>
      <c r="H43" s="19"/>
      <c r="I43" s="9">
        <f t="shared" si="2"/>
        <v>250000</v>
      </c>
      <c r="J43" s="9">
        <v>250000</v>
      </c>
      <c r="K43" s="11"/>
      <c r="L43" s="9"/>
      <c r="M43" s="19"/>
    </row>
    <row r="44" spans="1:13" s="4" customFormat="1" ht="56.25" customHeight="1">
      <c r="A44" s="27" t="s">
        <v>118</v>
      </c>
      <c r="B44" s="12" t="s">
        <v>119</v>
      </c>
      <c r="C44" s="12" t="s">
        <v>120</v>
      </c>
      <c r="D44" s="10" t="s">
        <v>121</v>
      </c>
      <c r="E44" s="10" t="s">
        <v>300</v>
      </c>
      <c r="F44" s="19"/>
      <c r="G44" s="19"/>
      <c r="H44" s="19"/>
      <c r="I44" s="9">
        <f t="shared" si="2"/>
        <v>33300</v>
      </c>
      <c r="J44" s="9">
        <v>33300</v>
      </c>
      <c r="K44" s="11"/>
      <c r="L44" s="9"/>
      <c r="M44" s="19"/>
    </row>
    <row r="45" spans="1:13" s="4" customFormat="1" ht="41.25" customHeight="1">
      <c r="A45" s="27" t="s">
        <v>118</v>
      </c>
      <c r="B45" s="12" t="s">
        <v>119</v>
      </c>
      <c r="C45" s="12" t="s">
        <v>120</v>
      </c>
      <c r="D45" s="10" t="s">
        <v>121</v>
      </c>
      <c r="E45" s="10" t="s">
        <v>404</v>
      </c>
      <c r="F45" s="19"/>
      <c r="G45" s="19"/>
      <c r="H45" s="19"/>
      <c r="I45" s="9">
        <f t="shared" si="2"/>
        <v>17700</v>
      </c>
      <c r="J45" s="9">
        <v>17700</v>
      </c>
      <c r="K45" s="11"/>
      <c r="L45" s="9"/>
      <c r="M45" s="19"/>
    </row>
    <row r="46" spans="1:13" s="64" customFormat="1" ht="65.25" customHeight="1">
      <c r="A46" s="12" t="s">
        <v>118</v>
      </c>
      <c r="B46" s="12" t="s">
        <v>119</v>
      </c>
      <c r="C46" s="12" t="s">
        <v>120</v>
      </c>
      <c r="D46" s="10" t="s">
        <v>121</v>
      </c>
      <c r="E46" s="10" t="s">
        <v>334</v>
      </c>
      <c r="F46" s="19"/>
      <c r="G46" s="19"/>
      <c r="H46" s="19"/>
      <c r="I46" s="9">
        <f t="shared" si="2"/>
        <v>22100</v>
      </c>
      <c r="J46" s="9"/>
      <c r="K46" s="11"/>
      <c r="L46" s="9">
        <v>22100</v>
      </c>
      <c r="M46" s="19"/>
    </row>
    <row r="47" spans="1:13" s="64" customFormat="1" ht="42.75" customHeight="1">
      <c r="A47" s="12" t="s">
        <v>118</v>
      </c>
      <c r="B47" s="12" t="s">
        <v>119</v>
      </c>
      <c r="C47" s="12" t="s">
        <v>120</v>
      </c>
      <c r="D47" s="10" t="s">
        <v>121</v>
      </c>
      <c r="E47" s="10" t="s">
        <v>344</v>
      </c>
      <c r="F47" s="19"/>
      <c r="G47" s="19"/>
      <c r="H47" s="19"/>
      <c r="I47" s="9">
        <f t="shared" si="2"/>
        <v>23600</v>
      </c>
      <c r="J47" s="9">
        <v>23600</v>
      </c>
      <c r="K47" s="11"/>
      <c r="L47" s="9"/>
      <c r="M47" s="19"/>
    </row>
    <row r="48" spans="1:13" s="64" customFormat="1" ht="37.5" customHeight="1">
      <c r="A48" s="12" t="s">
        <v>118</v>
      </c>
      <c r="B48" s="12" t="s">
        <v>119</v>
      </c>
      <c r="C48" s="12" t="s">
        <v>120</v>
      </c>
      <c r="D48" s="10" t="s">
        <v>121</v>
      </c>
      <c r="E48" s="10" t="s">
        <v>401</v>
      </c>
      <c r="F48" s="19"/>
      <c r="G48" s="19"/>
      <c r="H48" s="19"/>
      <c r="I48" s="9">
        <f t="shared" ref="I48:I49" si="4">SUM(J48:L48)</f>
        <v>15000</v>
      </c>
      <c r="J48" s="9">
        <v>15000</v>
      </c>
      <c r="K48" s="11"/>
      <c r="L48" s="9"/>
      <c r="M48" s="19"/>
    </row>
    <row r="49" spans="1:13" s="64" customFormat="1" ht="51.75" customHeight="1">
      <c r="A49" s="12" t="s">
        <v>118</v>
      </c>
      <c r="B49" s="12" t="s">
        <v>119</v>
      </c>
      <c r="C49" s="12" t="s">
        <v>120</v>
      </c>
      <c r="D49" s="10" t="s">
        <v>121</v>
      </c>
      <c r="E49" s="10" t="s">
        <v>402</v>
      </c>
      <c r="F49" s="19"/>
      <c r="G49" s="19"/>
      <c r="H49" s="19"/>
      <c r="I49" s="9">
        <f t="shared" si="4"/>
        <v>49000</v>
      </c>
      <c r="J49" s="9">
        <v>49000</v>
      </c>
      <c r="K49" s="11"/>
      <c r="L49" s="9"/>
      <c r="M49" s="19"/>
    </row>
    <row r="50" spans="1:13" s="64" customFormat="1" ht="65.25" customHeight="1">
      <c r="A50" s="12" t="s">
        <v>118</v>
      </c>
      <c r="B50" s="12" t="s">
        <v>119</v>
      </c>
      <c r="C50" s="12" t="s">
        <v>120</v>
      </c>
      <c r="D50" s="10" t="s">
        <v>121</v>
      </c>
      <c r="E50" s="10" t="s">
        <v>405</v>
      </c>
      <c r="F50" s="19"/>
      <c r="G50" s="19"/>
      <c r="H50" s="19"/>
      <c r="I50" s="9">
        <f t="shared" si="2"/>
        <v>7000</v>
      </c>
      <c r="J50" s="9">
        <v>7000</v>
      </c>
      <c r="K50" s="11"/>
      <c r="L50" s="9"/>
      <c r="M50" s="19"/>
    </row>
    <row r="51" spans="1:13" s="4" customFormat="1" ht="113.25" customHeight="1">
      <c r="A51" s="27" t="s">
        <v>114</v>
      </c>
      <c r="B51" s="12" t="s">
        <v>115</v>
      </c>
      <c r="C51" s="12" t="s">
        <v>116</v>
      </c>
      <c r="D51" s="10" t="s">
        <v>117</v>
      </c>
      <c r="E51" s="10" t="s">
        <v>237</v>
      </c>
      <c r="F51" s="19"/>
      <c r="G51" s="19"/>
      <c r="H51" s="19"/>
      <c r="I51" s="9">
        <f t="shared" si="2"/>
        <v>13000</v>
      </c>
      <c r="J51" s="9">
        <v>13000</v>
      </c>
      <c r="K51" s="11"/>
      <c r="L51" s="9"/>
      <c r="M51" s="19"/>
    </row>
    <row r="52" spans="1:13" s="4" customFormat="1" ht="113.25" customHeight="1">
      <c r="A52" s="27" t="s">
        <v>114</v>
      </c>
      <c r="B52" s="12" t="s">
        <v>115</v>
      </c>
      <c r="C52" s="12" t="s">
        <v>116</v>
      </c>
      <c r="D52" s="10" t="s">
        <v>117</v>
      </c>
      <c r="E52" s="10" t="s">
        <v>393</v>
      </c>
      <c r="F52" s="19"/>
      <c r="G52" s="19"/>
      <c r="H52" s="19"/>
      <c r="I52" s="9">
        <f>SUM(J52:L52)</f>
        <v>39000</v>
      </c>
      <c r="J52" s="9">
        <v>39000</v>
      </c>
      <c r="K52" s="11"/>
      <c r="L52" s="9"/>
      <c r="M52" s="19"/>
    </row>
    <row r="53" spans="1:13" s="4" customFormat="1" ht="113.25" customHeight="1">
      <c r="A53" s="27" t="s">
        <v>114</v>
      </c>
      <c r="B53" s="12" t="s">
        <v>115</v>
      </c>
      <c r="C53" s="12" t="s">
        <v>116</v>
      </c>
      <c r="D53" s="10" t="s">
        <v>117</v>
      </c>
      <c r="E53" s="10" t="s">
        <v>394</v>
      </c>
      <c r="F53" s="19"/>
      <c r="G53" s="19"/>
      <c r="H53" s="19"/>
      <c r="I53" s="9">
        <f>SUM(J53:L53)</f>
        <v>24700</v>
      </c>
      <c r="J53" s="9">
        <v>24700</v>
      </c>
      <c r="K53" s="11"/>
      <c r="L53" s="9"/>
      <c r="M53" s="19"/>
    </row>
    <row r="54" spans="1:13" s="4" customFormat="1" ht="113.25" customHeight="1">
      <c r="A54" s="27" t="s">
        <v>114</v>
      </c>
      <c r="B54" s="12" t="s">
        <v>115</v>
      </c>
      <c r="C54" s="12" t="s">
        <v>116</v>
      </c>
      <c r="D54" s="10" t="s">
        <v>117</v>
      </c>
      <c r="E54" s="10" t="s">
        <v>269</v>
      </c>
      <c r="F54" s="19"/>
      <c r="G54" s="19"/>
      <c r="H54" s="19"/>
      <c r="I54" s="9">
        <f>SUM(J54:L54)</f>
        <v>14000</v>
      </c>
      <c r="J54" s="9">
        <v>14000</v>
      </c>
      <c r="K54" s="11"/>
      <c r="L54" s="9"/>
      <c r="M54" s="19"/>
    </row>
    <row r="55" spans="1:13" s="4" customFormat="1" ht="113.25" customHeight="1">
      <c r="A55" s="27" t="s">
        <v>114</v>
      </c>
      <c r="B55" s="12" t="s">
        <v>115</v>
      </c>
      <c r="C55" s="12" t="s">
        <v>116</v>
      </c>
      <c r="D55" s="10" t="s">
        <v>117</v>
      </c>
      <c r="E55" s="10" t="s">
        <v>433</v>
      </c>
      <c r="F55" s="19"/>
      <c r="G55" s="19"/>
      <c r="H55" s="19"/>
      <c r="I55" s="9">
        <f>SUM(J55:L55)</f>
        <v>8000</v>
      </c>
      <c r="J55" s="9">
        <v>8000</v>
      </c>
      <c r="K55" s="11"/>
      <c r="L55" s="9"/>
      <c r="M55" s="19"/>
    </row>
    <row r="56" spans="1:13" s="4" customFormat="1" ht="105.75" customHeight="1">
      <c r="A56" s="27" t="s">
        <v>114</v>
      </c>
      <c r="B56" s="12" t="s">
        <v>115</v>
      </c>
      <c r="C56" s="12" t="s">
        <v>116</v>
      </c>
      <c r="D56" s="10" t="s">
        <v>117</v>
      </c>
      <c r="E56" s="10" t="s">
        <v>301</v>
      </c>
      <c r="F56" s="19"/>
      <c r="G56" s="19"/>
      <c r="H56" s="19"/>
      <c r="I56" s="9">
        <f t="shared" si="2"/>
        <v>3880525</v>
      </c>
      <c r="J56" s="9">
        <f>3049020-240000+81700</f>
        <v>2890720</v>
      </c>
      <c r="K56" s="11"/>
      <c r="L56" s="9">
        <f>718975+126220+144610</f>
        <v>989805</v>
      </c>
      <c r="M56" s="19"/>
    </row>
    <row r="57" spans="1:13" s="4" customFormat="1" ht="106.5" customHeight="1">
      <c r="A57" s="27" t="s">
        <v>114</v>
      </c>
      <c r="B57" s="12" t="s">
        <v>115</v>
      </c>
      <c r="C57" s="12" t="s">
        <v>116</v>
      </c>
      <c r="D57" s="10" t="s">
        <v>117</v>
      </c>
      <c r="E57" s="10" t="s">
        <v>181</v>
      </c>
      <c r="F57" s="19"/>
      <c r="G57" s="19"/>
      <c r="H57" s="19"/>
      <c r="I57" s="9">
        <f t="shared" si="2"/>
        <v>150000</v>
      </c>
      <c r="J57" s="11"/>
      <c r="K57" s="11"/>
      <c r="L57" s="9">
        <v>150000</v>
      </c>
      <c r="M57" s="19"/>
    </row>
    <row r="58" spans="1:13" s="4" customFormat="1" ht="110.25" customHeight="1">
      <c r="A58" s="27" t="s">
        <v>114</v>
      </c>
      <c r="B58" s="12" t="s">
        <v>115</v>
      </c>
      <c r="C58" s="12" t="s">
        <v>116</v>
      </c>
      <c r="D58" s="10" t="s">
        <v>131</v>
      </c>
      <c r="E58" s="10" t="s">
        <v>124</v>
      </c>
      <c r="F58" s="19"/>
      <c r="G58" s="19"/>
      <c r="H58" s="19"/>
      <c r="I58" s="9">
        <f t="shared" si="2"/>
        <v>133000</v>
      </c>
      <c r="J58" s="11"/>
      <c r="K58" s="11"/>
      <c r="L58" s="9">
        <v>133000</v>
      </c>
      <c r="M58" s="19"/>
    </row>
    <row r="59" spans="1:13" s="4" customFormat="1" ht="126" customHeight="1">
      <c r="A59" s="27" t="s">
        <v>114</v>
      </c>
      <c r="B59" s="12" t="s">
        <v>115</v>
      </c>
      <c r="C59" s="12" t="s">
        <v>116</v>
      </c>
      <c r="D59" s="10" t="s">
        <v>132</v>
      </c>
      <c r="E59" s="10" t="s">
        <v>125</v>
      </c>
      <c r="F59" s="19"/>
      <c r="G59" s="19"/>
      <c r="H59" s="19"/>
      <c r="I59" s="9">
        <f t="shared" si="2"/>
        <v>30000</v>
      </c>
      <c r="J59" s="11"/>
      <c r="K59" s="11"/>
      <c r="L59" s="9">
        <v>30000</v>
      </c>
      <c r="M59" s="19"/>
    </row>
    <row r="60" spans="1:13" s="4" customFormat="1" ht="105" customHeight="1">
      <c r="A60" s="27" t="s">
        <v>114</v>
      </c>
      <c r="B60" s="12" t="s">
        <v>115</v>
      </c>
      <c r="C60" s="12" t="s">
        <v>116</v>
      </c>
      <c r="D60" s="10" t="s">
        <v>117</v>
      </c>
      <c r="E60" s="10" t="s">
        <v>180</v>
      </c>
      <c r="F60" s="19"/>
      <c r="G60" s="19"/>
      <c r="H60" s="19"/>
      <c r="I60" s="9">
        <f t="shared" si="2"/>
        <v>1169800</v>
      </c>
      <c r="J60" s="9"/>
      <c r="K60" s="11"/>
      <c r="L60" s="9">
        <f>1331000-161200</f>
        <v>1169800</v>
      </c>
      <c r="M60" s="19"/>
    </row>
    <row r="61" spans="1:13" s="4" customFormat="1" ht="105" customHeight="1">
      <c r="A61" s="27" t="s">
        <v>114</v>
      </c>
      <c r="B61" s="12" t="s">
        <v>115</v>
      </c>
      <c r="C61" s="12" t="s">
        <v>116</v>
      </c>
      <c r="D61" s="10" t="s">
        <v>117</v>
      </c>
      <c r="E61" s="10" t="s">
        <v>302</v>
      </c>
      <c r="F61" s="19"/>
      <c r="G61" s="19"/>
      <c r="H61" s="19"/>
      <c r="I61" s="9">
        <f t="shared" si="2"/>
        <v>879845</v>
      </c>
      <c r="J61" s="9">
        <f>343300-159755</f>
        <v>183545</v>
      </c>
      <c r="K61" s="11"/>
      <c r="L61" s="9">
        <v>696300</v>
      </c>
      <c r="M61" s="19"/>
    </row>
    <row r="62" spans="1:13" s="4" customFormat="1" ht="105" customHeight="1">
      <c r="A62" s="27" t="s">
        <v>114</v>
      </c>
      <c r="B62" s="12" t="s">
        <v>115</v>
      </c>
      <c r="C62" s="12" t="s">
        <v>116</v>
      </c>
      <c r="D62" s="10" t="s">
        <v>117</v>
      </c>
      <c r="E62" s="10" t="s">
        <v>274</v>
      </c>
      <c r="F62" s="19"/>
      <c r="G62" s="19"/>
      <c r="H62" s="19"/>
      <c r="I62" s="9">
        <f t="shared" ref="I62:I66" si="5">SUM(J62:L62)</f>
        <v>10494</v>
      </c>
      <c r="J62" s="9">
        <v>10494</v>
      </c>
      <c r="K62" s="11"/>
      <c r="L62" s="9"/>
      <c r="M62" s="19"/>
    </row>
    <row r="63" spans="1:13" s="4" customFormat="1" ht="120" customHeight="1">
      <c r="A63" s="27" t="s">
        <v>114</v>
      </c>
      <c r="B63" s="12" t="s">
        <v>115</v>
      </c>
      <c r="C63" s="12" t="s">
        <v>116</v>
      </c>
      <c r="D63" s="10" t="s">
        <v>117</v>
      </c>
      <c r="E63" s="10" t="s">
        <v>303</v>
      </c>
      <c r="F63" s="19"/>
      <c r="G63" s="19"/>
      <c r="H63" s="19"/>
      <c r="I63" s="9">
        <f t="shared" si="5"/>
        <v>63000</v>
      </c>
      <c r="J63" s="9">
        <v>63000</v>
      </c>
      <c r="K63" s="11"/>
      <c r="L63" s="9"/>
      <c r="M63" s="19"/>
    </row>
    <row r="64" spans="1:13" s="4" customFormat="1" ht="120" customHeight="1">
      <c r="A64" s="27" t="s">
        <v>114</v>
      </c>
      <c r="B64" s="12" t="s">
        <v>115</v>
      </c>
      <c r="C64" s="12" t="s">
        <v>116</v>
      </c>
      <c r="D64" s="10" t="s">
        <v>117</v>
      </c>
      <c r="E64" s="75" t="s">
        <v>122</v>
      </c>
      <c r="F64" s="19"/>
      <c r="G64" s="19"/>
      <c r="H64" s="19"/>
      <c r="I64" s="9">
        <f>SUM(J64:L64)</f>
        <v>13640</v>
      </c>
      <c r="J64" s="9"/>
      <c r="K64" s="11"/>
      <c r="L64" s="9">
        <v>13640</v>
      </c>
      <c r="M64" s="19"/>
    </row>
    <row r="65" spans="1:14" s="4" customFormat="1" ht="120" customHeight="1">
      <c r="A65" s="27" t="s">
        <v>445</v>
      </c>
      <c r="B65" s="12" t="s">
        <v>446</v>
      </c>
      <c r="C65" s="12" t="s">
        <v>447</v>
      </c>
      <c r="D65" s="10" t="s">
        <v>444</v>
      </c>
      <c r="E65" s="75" t="s">
        <v>448</v>
      </c>
      <c r="F65" s="19"/>
      <c r="G65" s="19"/>
      <c r="H65" s="19"/>
      <c r="I65" s="9">
        <f>SUM(J65:L65)</f>
        <v>49000</v>
      </c>
      <c r="J65" s="9">
        <v>49000</v>
      </c>
      <c r="K65" s="11"/>
      <c r="L65" s="9"/>
      <c r="M65" s="19"/>
    </row>
    <row r="66" spans="1:14" s="4" customFormat="1" ht="57" customHeight="1">
      <c r="A66" s="27" t="s">
        <v>275</v>
      </c>
      <c r="B66" s="12" t="s">
        <v>276</v>
      </c>
      <c r="C66" s="12" t="s">
        <v>277</v>
      </c>
      <c r="D66" s="10" t="s">
        <v>278</v>
      </c>
      <c r="E66" s="10" t="s">
        <v>279</v>
      </c>
      <c r="F66" s="19"/>
      <c r="G66" s="19"/>
      <c r="H66" s="19"/>
      <c r="I66" s="9">
        <f t="shared" si="5"/>
        <v>60500</v>
      </c>
      <c r="J66" s="9">
        <v>60500</v>
      </c>
      <c r="K66" s="11"/>
      <c r="L66" s="9"/>
      <c r="M66" s="19"/>
    </row>
    <row r="67" spans="1:14" ht="85.5" customHeight="1">
      <c r="A67" s="12" t="s">
        <v>73</v>
      </c>
      <c r="B67" s="12" t="s">
        <v>82</v>
      </c>
      <c r="C67" s="12" t="s">
        <v>4</v>
      </c>
      <c r="D67" s="10" t="s">
        <v>58</v>
      </c>
      <c r="E67" s="10" t="s">
        <v>456</v>
      </c>
      <c r="F67" s="16"/>
      <c r="G67" s="16"/>
      <c r="H67" s="16"/>
      <c r="I67" s="9">
        <f t="shared" si="2"/>
        <v>1200000</v>
      </c>
      <c r="J67" s="9">
        <v>1200000</v>
      </c>
      <c r="K67" s="9"/>
      <c r="L67" s="9"/>
      <c r="M67" s="16"/>
    </row>
    <row r="68" spans="1:14" ht="85.5" customHeight="1">
      <c r="A68" s="12" t="s">
        <v>73</v>
      </c>
      <c r="B68" s="12" t="s">
        <v>82</v>
      </c>
      <c r="C68" s="12" t="s">
        <v>4</v>
      </c>
      <c r="D68" s="10" t="s">
        <v>58</v>
      </c>
      <c r="E68" s="35" t="s">
        <v>442</v>
      </c>
      <c r="F68" s="16"/>
      <c r="G68" s="16"/>
      <c r="H68" s="16"/>
      <c r="I68" s="9">
        <f>SUM(J68:L68)</f>
        <v>28350</v>
      </c>
      <c r="J68" s="9">
        <v>28350</v>
      </c>
      <c r="K68" s="9"/>
      <c r="L68" s="9"/>
      <c r="M68" s="16"/>
    </row>
    <row r="69" spans="1:14" ht="85.5" customHeight="1">
      <c r="A69" s="12" t="s">
        <v>73</v>
      </c>
      <c r="B69" s="12" t="s">
        <v>82</v>
      </c>
      <c r="C69" s="12" t="s">
        <v>4</v>
      </c>
      <c r="D69" s="10" t="s">
        <v>58</v>
      </c>
      <c r="E69" s="35" t="s">
        <v>443</v>
      </c>
      <c r="F69" s="16"/>
      <c r="G69" s="16"/>
      <c r="H69" s="16"/>
      <c r="I69" s="9">
        <f>SUM(J69:L69)</f>
        <v>29160</v>
      </c>
      <c r="J69" s="9">
        <v>29160</v>
      </c>
      <c r="K69" s="9"/>
      <c r="L69" s="9"/>
      <c r="M69" s="16"/>
    </row>
    <row r="70" spans="1:14" ht="85.5" customHeight="1">
      <c r="A70" s="12" t="s">
        <v>73</v>
      </c>
      <c r="B70" s="12" t="s">
        <v>82</v>
      </c>
      <c r="C70" s="12" t="s">
        <v>4</v>
      </c>
      <c r="D70" s="10" t="s">
        <v>58</v>
      </c>
      <c r="E70" s="35" t="s">
        <v>449</v>
      </c>
      <c r="F70" s="16"/>
      <c r="G70" s="16"/>
      <c r="H70" s="16"/>
      <c r="I70" s="9">
        <f>SUM(J70:L70)</f>
        <v>47000</v>
      </c>
      <c r="J70" s="9">
        <v>47000</v>
      </c>
      <c r="K70" s="9"/>
      <c r="L70" s="9"/>
      <c r="M70" s="16"/>
    </row>
    <row r="71" spans="1:14" ht="85.5" customHeight="1">
      <c r="A71" s="12" t="s">
        <v>73</v>
      </c>
      <c r="B71" s="12" t="s">
        <v>82</v>
      </c>
      <c r="C71" s="12" t="s">
        <v>4</v>
      </c>
      <c r="D71" s="10" t="s">
        <v>58</v>
      </c>
      <c r="E71" s="35" t="s">
        <v>343</v>
      </c>
      <c r="F71" s="16"/>
      <c r="G71" s="16"/>
      <c r="H71" s="16"/>
      <c r="I71" s="9">
        <f t="shared" si="2"/>
        <v>49410</v>
      </c>
      <c r="J71" s="9">
        <v>49410</v>
      </c>
      <c r="K71" s="9"/>
      <c r="L71" s="9"/>
      <c r="M71" s="16"/>
    </row>
    <row r="72" spans="1:14" ht="56.25">
      <c r="A72" s="28" t="s">
        <v>214</v>
      </c>
      <c r="B72" s="12"/>
      <c r="C72" s="12"/>
      <c r="D72" s="17" t="s">
        <v>215</v>
      </c>
      <c r="E72" s="29"/>
      <c r="F72" s="14"/>
      <c r="G72" s="9"/>
      <c r="H72" s="9"/>
      <c r="I72" s="11">
        <f>I73</f>
        <v>32242852</v>
      </c>
      <c r="J72" s="11">
        <f t="shared" ref="J72:L72" si="6">J73</f>
        <v>27990718</v>
      </c>
      <c r="K72" s="11">
        <f t="shared" si="6"/>
        <v>2200000</v>
      </c>
      <c r="L72" s="11">
        <f t="shared" si="6"/>
        <v>2052134</v>
      </c>
      <c r="M72" s="9"/>
      <c r="N72" s="8"/>
    </row>
    <row r="73" spans="1:14" ht="58.5">
      <c r="A73" s="30" t="s">
        <v>213</v>
      </c>
      <c r="B73" s="12"/>
      <c r="C73" s="12"/>
      <c r="D73" s="19" t="s">
        <v>215</v>
      </c>
      <c r="E73" s="31"/>
      <c r="F73" s="14"/>
      <c r="G73" s="9"/>
      <c r="H73" s="9"/>
      <c r="I73" s="20">
        <f>SUM(I74:I90)</f>
        <v>32242852</v>
      </c>
      <c r="J73" s="20">
        <f>SUM(J74:J90)</f>
        <v>27990718</v>
      </c>
      <c r="K73" s="20">
        <f>SUM(K74:K90)</f>
        <v>2200000</v>
      </c>
      <c r="L73" s="20">
        <f>SUM(L74:L90)</f>
        <v>2052134</v>
      </c>
      <c r="M73" s="9"/>
      <c r="N73" s="8"/>
    </row>
    <row r="74" spans="1:14" ht="39.75" customHeight="1">
      <c r="A74" s="12" t="s">
        <v>227</v>
      </c>
      <c r="B74" s="12" t="s">
        <v>264</v>
      </c>
      <c r="C74" s="12" t="s">
        <v>228</v>
      </c>
      <c r="D74" s="10" t="s">
        <v>229</v>
      </c>
      <c r="E74" s="10" t="s">
        <v>230</v>
      </c>
      <c r="F74" s="14"/>
      <c r="G74" s="9"/>
      <c r="H74" s="9"/>
      <c r="I74" s="9">
        <f t="shared" ref="I74:I78" si="7">SUM(J74:L74)</f>
        <v>9559092.6400000006</v>
      </c>
      <c r="J74" s="9">
        <f>8581200+2100000+1012200-2134307.36</f>
        <v>9559092.6400000006</v>
      </c>
      <c r="K74" s="32"/>
      <c r="L74" s="32"/>
      <c r="M74" s="9"/>
      <c r="N74" s="8"/>
    </row>
    <row r="75" spans="1:14" ht="39.75" customHeight="1">
      <c r="A75" s="12" t="s">
        <v>227</v>
      </c>
      <c r="B75" s="12" t="s">
        <v>264</v>
      </c>
      <c r="C75" s="12" t="s">
        <v>228</v>
      </c>
      <c r="D75" s="10" t="s">
        <v>229</v>
      </c>
      <c r="E75" s="10" t="s">
        <v>351</v>
      </c>
      <c r="F75" s="14"/>
      <c r="G75" s="9"/>
      <c r="H75" s="9"/>
      <c r="I75" s="9">
        <f t="shared" ref="I75" si="8">SUM(J75:L75)</f>
        <v>2134307.36</v>
      </c>
      <c r="J75" s="9">
        <v>2134307.36</v>
      </c>
      <c r="K75" s="32"/>
      <c r="L75" s="32"/>
      <c r="M75" s="9"/>
      <c r="N75" s="8"/>
    </row>
    <row r="76" spans="1:14" ht="39.75" customHeight="1">
      <c r="A76" s="12" t="s">
        <v>227</v>
      </c>
      <c r="B76" s="12" t="s">
        <v>264</v>
      </c>
      <c r="C76" s="12" t="s">
        <v>228</v>
      </c>
      <c r="D76" s="10" t="s">
        <v>229</v>
      </c>
      <c r="E76" s="33" t="s">
        <v>349</v>
      </c>
      <c r="F76" s="14"/>
      <c r="G76" s="9"/>
      <c r="H76" s="9"/>
      <c r="I76" s="9">
        <f t="shared" si="7"/>
        <v>310400</v>
      </c>
      <c r="J76" s="9">
        <v>310400</v>
      </c>
      <c r="K76" s="32"/>
      <c r="L76" s="32"/>
      <c r="M76" s="9"/>
      <c r="N76" s="8"/>
    </row>
    <row r="77" spans="1:14" ht="39.75" customHeight="1">
      <c r="A77" s="12" t="s">
        <v>227</v>
      </c>
      <c r="B77" s="12" t="s">
        <v>264</v>
      </c>
      <c r="C77" s="12" t="s">
        <v>228</v>
      </c>
      <c r="D77" s="10" t="s">
        <v>229</v>
      </c>
      <c r="E77" s="10" t="s">
        <v>348</v>
      </c>
      <c r="F77" s="14"/>
      <c r="G77" s="9"/>
      <c r="H77" s="9"/>
      <c r="I77" s="9">
        <f t="shared" ref="I77" si="9">SUM(J77:L77)</f>
        <v>1157700</v>
      </c>
      <c r="J77" s="9">
        <v>1157700</v>
      </c>
      <c r="K77" s="32"/>
      <c r="L77" s="32"/>
      <c r="M77" s="9"/>
      <c r="N77" s="8"/>
    </row>
    <row r="78" spans="1:14" ht="62.25" customHeight="1">
      <c r="A78" s="12" t="s">
        <v>227</v>
      </c>
      <c r="B78" s="12" t="s">
        <v>264</v>
      </c>
      <c r="C78" s="12" t="s">
        <v>228</v>
      </c>
      <c r="D78" s="10" t="s">
        <v>229</v>
      </c>
      <c r="E78" s="34" t="s">
        <v>289</v>
      </c>
      <c r="F78" s="14"/>
      <c r="G78" s="9"/>
      <c r="H78" s="9"/>
      <c r="I78" s="9">
        <f t="shared" si="7"/>
        <v>1859090.57</v>
      </c>
      <c r="J78" s="9">
        <f>1539000+265900+54190.57</f>
        <v>1859090.57</v>
      </c>
      <c r="K78" s="32"/>
      <c r="L78" s="32"/>
      <c r="M78" s="9"/>
      <c r="N78" s="8"/>
    </row>
    <row r="79" spans="1:14" ht="43.5" customHeight="1">
      <c r="A79" s="12" t="s">
        <v>227</v>
      </c>
      <c r="B79" s="12" t="s">
        <v>264</v>
      </c>
      <c r="C79" s="12" t="s">
        <v>228</v>
      </c>
      <c r="D79" s="10" t="s">
        <v>229</v>
      </c>
      <c r="E79" s="10" t="s">
        <v>305</v>
      </c>
      <c r="F79" s="14"/>
      <c r="G79" s="9"/>
      <c r="H79" s="9"/>
      <c r="I79" s="9">
        <f t="shared" ref="I79" si="10">SUM(J79:L79)</f>
        <v>60000</v>
      </c>
      <c r="J79" s="9">
        <v>60000</v>
      </c>
      <c r="K79" s="32"/>
      <c r="L79" s="32"/>
      <c r="M79" s="9"/>
      <c r="N79" s="8"/>
    </row>
    <row r="80" spans="1:14" ht="64.5" customHeight="1">
      <c r="A80" s="12" t="s">
        <v>227</v>
      </c>
      <c r="B80" s="12" t="s">
        <v>264</v>
      </c>
      <c r="C80" s="12" t="s">
        <v>228</v>
      </c>
      <c r="D80" s="10" t="s">
        <v>229</v>
      </c>
      <c r="E80" s="10" t="s">
        <v>304</v>
      </c>
      <c r="F80" s="14"/>
      <c r="G80" s="9"/>
      <c r="H80" s="9"/>
      <c r="I80" s="9">
        <f t="shared" ref="I80" si="11">SUM(J80:L80)</f>
        <v>38000</v>
      </c>
      <c r="J80" s="9">
        <f>61500-23500</f>
        <v>38000</v>
      </c>
      <c r="K80" s="32"/>
      <c r="L80" s="32"/>
      <c r="M80" s="9"/>
      <c r="N80" s="8"/>
    </row>
    <row r="81" spans="1:14" ht="118.5" customHeight="1">
      <c r="A81" s="12" t="s">
        <v>227</v>
      </c>
      <c r="B81" s="12" t="s">
        <v>264</v>
      </c>
      <c r="C81" s="12" t="s">
        <v>228</v>
      </c>
      <c r="D81" s="10" t="s">
        <v>229</v>
      </c>
      <c r="E81" s="10" t="s">
        <v>306</v>
      </c>
      <c r="F81" s="14"/>
      <c r="G81" s="9"/>
      <c r="H81" s="9"/>
      <c r="I81" s="9">
        <f t="shared" ref="I81" si="12">SUM(J81:L81)</f>
        <v>34159.43</v>
      </c>
      <c r="J81" s="9">
        <f>49850-15690.57</f>
        <v>34159.43</v>
      </c>
      <c r="K81" s="32"/>
      <c r="L81" s="32"/>
      <c r="M81" s="9"/>
      <c r="N81" s="8"/>
    </row>
    <row r="82" spans="1:14" ht="118.5" customHeight="1">
      <c r="A82" s="12" t="s">
        <v>227</v>
      </c>
      <c r="B82" s="12" t="s">
        <v>264</v>
      </c>
      <c r="C82" s="12" t="s">
        <v>228</v>
      </c>
      <c r="D82" s="10" t="s">
        <v>229</v>
      </c>
      <c r="E82" s="10" t="s">
        <v>307</v>
      </c>
      <c r="F82" s="14"/>
      <c r="G82" s="9"/>
      <c r="H82" s="9"/>
      <c r="I82" s="9">
        <f t="shared" ref="I82" si="13">SUM(J82:L82)</f>
        <v>34120</v>
      </c>
      <c r="J82" s="9">
        <f>49120-15000</f>
        <v>34120</v>
      </c>
      <c r="K82" s="32"/>
      <c r="L82" s="32"/>
      <c r="M82" s="9"/>
      <c r="N82" s="8"/>
    </row>
    <row r="83" spans="1:14" ht="88.5" customHeight="1">
      <c r="A83" s="12" t="s">
        <v>227</v>
      </c>
      <c r="B83" s="12" t="s">
        <v>264</v>
      </c>
      <c r="C83" s="12" t="s">
        <v>228</v>
      </c>
      <c r="D83" s="10" t="s">
        <v>229</v>
      </c>
      <c r="E83" s="10" t="s">
        <v>451</v>
      </c>
      <c r="F83" s="14"/>
      <c r="G83" s="9"/>
      <c r="H83" s="9"/>
      <c r="I83" s="9">
        <f>SUM(J83:L83)</f>
        <v>30000</v>
      </c>
      <c r="J83" s="9">
        <v>30000</v>
      </c>
      <c r="K83" s="32"/>
      <c r="L83" s="32"/>
      <c r="M83" s="9"/>
      <c r="N83" s="8"/>
    </row>
    <row r="84" spans="1:14" ht="51.75" customHeight="1">
      <c r="A84" s="12" t="s">
        <v>227</v>
      </c>
      <c r="B84" s="12" t="s">
        <v>264</v>
      </c>
      <c r="C84" s="12" t="s">
        <v>228</v>
      </c>
      <c r="D84" s="10" t="s">
        <v>229</v>
      </c>
      <c r="E84" s="10" t="s">
        <v>450</v>
      </c>
      <c r="F84" s="14"/>
      <c r="G84" s="9"/>
      <c r="H84" s="9"/>
      <c r="I84" s="9">
        <f>SUM(J84:L84)</f>
        <v>240000</v>
      </c>
      <c r="J84" s="9">
        <v>240000</v>
      </c>
      <c r="K84" s="32"/>
      <c r="L84" s="32"/>
      <c r="M84" s="9"/>
      <c r="N84" s="8"/>
    </row>
    <row r="85" spans="1:14" ht="81.75" customHeight="1">
      <c r="A85" s="12" t="s">
        <v>227</v>
      </c>
      <c r="B85" s="12" t="s">
        <v>264</v>
      </c>
      <c r="C85" s="12" t="s">
        <v>228</v>
      </c>
      <c r="D85" s="10" t="s">
        <v>229</v>
      </c>
      <c r="E85" s="10" t="s">
        <v>454</v>
      </c>
      <c r="F85" s="14"/>
      <c r="G85" s="9"/>
      <c r="H85" s="9"/>
      <c r="I85" s="9">
        <f>SUM(J85:L85)</f>
        <v>33000</v>
      </c>
      <c r="J85" s="9">
        <v>33000</v>
      </c>
      <c r="K85" s="32"/>
      <c r="L85" s="32"/>
      <c r="M85" s="9"/>
      <c r="N85" s="8"/>
    </row>
    <row r="86" spans="1:14" ht="52.5" customHeight="1">
      <c r="A86" s="12" t="s">
        <v>227</v>
      </c>
      <c r="B86" s="12" t="s">
        <v>264</v>
      </c>
      <c r="C86" s="12" t="s">
        <v>228</v>
      </c>
      <c r="D86" s="10" t="s">
        <v>229</v>
      </c>
      <c r="E86" s="10" t="s">
        <v>458</v>
      </c>
      <c r="F86" s="14"/>
      <c r="G86" s="9"/>
      <c r="H86" s="9"/>
      <c r="I86" s="9">
        <f>SUM(J86:L86)</f>
        <v>2052134</v>
      </c>
      <c r="J86" s="9"/>
      <c r="K86" s="32"/>
      <c r="L86" s="32">
        <v>2052134</v>
      </c>
      <c r="M86" s="9"/>
      <c r="N86" s="8"/>
    </row>
    <row r="87" spans="1:14" ht="99" customHeight="1">
      <c r="A87" s="12" t="s">
        <v>453</v>
      </c>
      <c r="B87" s="12" t="s">
        <v>99</v>
      </c>
      <c r="C87" s="12" t="s">
        <v>92</v>
      </c>
      <c r="D87" s="10" t="s">
        <v>409</v>
      </c>
      <c r="E87" s="10" t="s">
        <v>336</v>
      </c>
      <c r="F87" s="14"/>
      <c r="G87" s="9"/>
      <c r="H87" s="9"/>
      <c r="I87" s="9">
        <f>SUM(J87:L87)</f>
        <v>2200000</v>
      </c>
      <c r="J87" s="9"/>
      <c r="K87" s="32">
        <v>2200000</v>
      </c>
      <c r="L87" s="32"/>
      <c r="M87" s="9"/>
      <c r="N87" s="8"/>
    </row>
    <row r="88" spans="1:14" ht="53.25" customHeight="1">
      <c r="A88" s="12" t="s">
        <v>382</v>
      </c>
      <c r="B88" s="12" t="s">
        <v>154</v>
      </c>
      <c r="C88" s="12" t="s">
        <v>92</v>
      </c>
      <c r="D88" s="10" t="s">
        <v>317</v>
      </c>
      <c r="E88" s="10" t="s">
        <v>452</v>
      </c>
      <c r="F88" s="14"/>
      <c r="G88" s="9"/>
      <c r="H88" s="9"/>
      <c r="I88" s="9">
        <f t="shared" ref="I88" si="14">SUM(J88:L88)</f>
        <v>10461500</v>
      </c>
      <c r="J88" s="9">
        <f>13461500-3000000</f>
        <v>10461500</v>
      </c>
      <c r="K88" s="32"/>
      <c r="L88" s="32"/>
      <c r="M88" s="9"/>
      <c r="N88" s="8"/>
    </row>
    <row r="89" spans="1:14" ht="118.5" customHeight="1">
      <c r="A89" s="12" t="s">
        <v>379</v>
      </c>
      <c r="B89" s="12" t="s">
        <v>380</v>
      </c>
      <c r="C89" s="12" t="s">
        <v>168</v>
      </c>
      <c r="D89" s="10" t="s">
        <v>381</v>
      </c>
      <c r="E89" s="10" t="s">
        <v>350</v>
      </c>
      <c r="F89" s="14"/>
      <c r="G89" s="9"/>
      <c r="H89" s="9"/>
      <c r="I89" s="9">
        <f>SUM(J89:L89)</f>
        <v>2028348</v>
      </c>
      <c r="J89" s="9">
        <v>2028348</v>
      </c>
      <c r="K89" s="32"/>
      <c r="L89" s="32"/>
      <c r="M89" s="32"/>
      <c r="N89" s="8"/>
    </row>
    <row r="90" spans="1:14" ht="115.5" customHeight="1">
      <c r="A90" s="12" t="s">
        <v>379</v>
      </c>
      <c r="B90" s="12" t="s">
        <v>380</v>
      </c>
      <c r="C90" s="12" t="s">
        <v>168</v>
      </c>
      <c r="D90" s="10" t="s">
        <v>381</v>
      </c>
      <c r="E90" s="10" t="s">
        <v>457</v>
      </c>
      <c r="F90" s="14"/>
      <c r="G90" s="9"/>
      <c r="H90" s="9"/>
      <c r="I90" s="9">
        <f>SUM(J90:L90)</f>
        <v>11000</v>
      </c>
      <c r="J90" s="9">
        <v>11000</v>
      </c>
      <c r="K90" s="32"/>
      <c r="L90" s="32"/>
      <c r="M90" s="32"/>
      <c r="N90" s="8"/>
    </row>
    <row r="91" spans="1:14" ht="56.25">
      <c r="A91" s="15" t="s">
        <v>207</v>
      </c>
      <c r="B91" s="17"/>
      <c r="C91" s="17"/>
      <c r="D91" s="17" t="s">
        <v>209</v>
      </c>
      <c r="E91" s="35"/>
      <c r="F91" s="16"/>
      <c r="G91" s="16"/>
      <c r="H91" s="16"/>
      <c r="I91" s="11">
        <f>I92</f>
        <v>9177837</v>
      </c>
      <c r="J91" s="11">
        <f t="shared" ref="J91:K91" si="15">J92</f>
        <v>22000</v>
      </c>
      <c r="K91" s="11">
        <f t="shared" si="15"/>
        <v>9155837</v>
      </c>
      <c r="L91" s="11"/>
      <c r="M91" s="16"/>
    </row>
    <row r="92" spans="1:14" ht="85.5" customHeight="1">
      <c r="A92" s="26" t="s">
        <v>208</v>
      </c>
      <c r="B92" s="19"/>
      <c r="C92" s="19"/>
      <c r="D92" s="19" t="s">
        <v>209</v>
      </c>
      <c r="E92" s="35"/>
      <c r="F92" s="16"/>
      <c r="G92" s="16"/>
      <c r="H92" s="16"/>
      <c r="I92" s="20">
        <f>I93+I95+I94</f>
        <v>9177837</v>
      </c>
      <c r="J92" s="20">
        <f t="shared" ref="J92:K92" si="16">J93+J95+J94</f>
        <v>22000</v>
      </c>
      <c r="K92" s="20">
        <f t="shared" si="16"/>
        <v>9155837</v>
      </c>
      <c r="L92" s="20"/>
      <c r="M92" s="16"/>
    </row>
    <row r="93" spans="1:14" ht="120.75" customHeight="1">
      <c r="A93" s="12" t="s">
        <v>210</v>
      </c>
      <c r="B93" s="12" t="s">
        <v>211</v>
      </c>
      <c r="C93" s="12" t="s">
        <v>119</v>
      </c>
      <c r="D93" s="36" t="s">
        <v>212</v>
      </c>
      <c r="E93" s="35" t="s">
        <v>217</v>
      </c>
      <c r="F93" s="16"/>
      <c r="G93" s="16"/>
      <c r="H93" s="16"/>
      <c r="I93" s="9">
        <f>SUM(J93:L93)</f>
        <v>22000</v>
      </c>
      <c r="J93" s="9">
        <f>22000</f>
        <v>22000</v>
      </c>
      <c r="K93" s="9"/>
      <c r="L93" s="9"/>
      <c r="M93" s="16"/>
    </row>
    <row r="94" spans="1:14" ht="408.75" customHeight="1">
      <c r="A94" s="12" t="s">
        <v>369</v>
      </c>
      <c r="B94" s="12" t="s">
        <v>370</v>
      </c>
      <c r="C94" s="12" t="s">
        <v>371</v>
      </c>
      <c r="D94" s="73" t="s">
        <v>373</v>
      </c>
      <c r="E94" s="35" t="s">
        <v>372</v>
      </c>
      <c r="F94" s="16"/>
      <c r="G94" s="16"/>
      <c r="H94" s="16"/>
      <c r="I94" s="9">
        <f>SUM(J94:L94)</f>
        <v>6355837</v>
      </c>
      <c r="J94" s="9"/>
      <c r="K94" s="9">
        <v>6355837</v>
      </c>
      <c r="L94" s="9"/>
      <c r="M94" s="16"/>
    </row>
    <row r="95" spans="1:14" ht="119.25" customHeight="1">
      <c r="A95" s="87" t="s">
        <v>408</v>
      </c>
      <c r="B95" s="87" t="s">
        <v>99</v>
      </c>
      <c r="C95" s="88" t="s">
        <v>92</v>
      </c>
      <c r="D95" s="60" t="s">
        <v>409</v>
      </c>
      <c r="E95" s="35" t="s">
        <v>377</v>
      </c>
      <c r="F95" s="16"/>
      <c r="G95" s="16"/>
      <c r="H95" s="16"/>
      <c r="I95" s="9">
        <f>SUM(J95:L95)</f>
        <v>2800000</v>
      </c>
      <c r="J95" s="9"/>
      <c r="K95" s="9">
        <v>2800000</v>
      </c>
      <c r="L95" s="9"/>
      <c r="M95" s="16"/>
    </row>
    <row r="96" spans="1:14" ht="73.5" customHeight="1">
      <c r="A96" s="28" t="s">
        <v>133</v>
      </c>
      <c r="B96" s="12"/>
      <c r="C96" s="12"/>
      <c r="D96" s="17" t="s">
        <v>135</v>
      </c>
      <c r="E96" s="29"/>
      <c r="F96" s="14"/>
      <c r="G96" s="9"/>
      <c r="H96" s="9"/>
      <c r="I96" s="11">
        <f>I97</f>
        <v>319000</v>
      </c>
      <c r="J96" s="11">
        <f t="shared" ref="J96:L96" si="17">J97</f>
        <v>214000</v>
      </c>
      <c r="K96" s="11"/>
      <c r="L96" s="11">
        <f t="shared" si="17"/>
        <v>105000</v>
      </c>
      <c r="M96" s="9"/>
      <c r="N96" s="8"/>
    </row>
    <row r="97" spans="1:14" ht="63" customHeight="1">
      <c r="A97" s="30" t="s">
        <v>134</v>
      </c>
      <c r="B97" s="12"/>
      <c r="C97" s="12"/>
      <c r="D97" s="19" t="s">
        <v>135</v>
      </c>
      <c r="E97" s="31"/>
      <c r="F97" s="14"/>
      <c r="G97" s="9"/>
      <c r="H97" s="9"/>
      <c r="I97" s="20">
        <f>I98+I99+I100+I101</f>
        <v>319000</v>
      </c>
      <c r="J97" s="20">
        <f t="shared" ref="J97:L97" si="18">J98+J99+J100+J101</f>
        <v>214000</v>
      </c>
      <c r="K97" s="20"/>
      <c r="L97" s="20">
        <f t="shared" si="18"/>
        <v>105000</v>
      </c>
      <c r="M97" s="9"/>
      <c r="N97" s="8"/>
    </row>
    <row r="98" spans="1:14" ht="90.75" customHeight="1">
      <c r="A98" s="12" t="s">
        <v>144</v>
      </c>
      <c r="B98" s="12" t="s">
        <v>265</v>
      </c>
      <c r="C98" s="12" t="s">
        <v>148</v>
      </c>
      <c r="D98" s="10" t="s">
        <v>158</v>
      </c>
      <c r="E98" s="37" t="s">
        <v>187</v>
      </c>
      <c r="F98" s="14"/>
      <c r="G98" s="9"/>
      <c r="H98" s="9"/>
      <c r="I98" s="32">
        <f>J98+K98+L98</f>
        <v>105000</v>
      </c>
      <c r="J98" s="32"/>
      <c r="K98" s="32"/>
      <c r="L98" s="32">
        <v>105000</v>
      </c>
      <c r="M98" s="9"/>
      <c r="N98" s="8"/>
    </row>
    <row r="99" spans="1:14" ht="45" customHeight="1">
      <c r="A99" s="12" t="s">
        <v>145</v>
      </c>
      <c r="B99" s="12" t="s">
        <v>178</v>
      </c>
      <c r="C99" s="12" t="s">
        <v>147</v>
      </c>
      <c r="D99" s="10" t="s">
        <v>157</v>
      </c>
      <c r="E99" s="10" t="s">
        <v>146</v>
      </c>
      <c r="F99" s="14"/>
      <c r="G99" s="9"/>
      <c r="H99" s="9"/>
      <c r="I99" s="32">
        <f t="shared" ref="I99:I101" si="19">J99+K99+L99</f>
        <v>50000</v>
      </c>
      <c r="J99" s="32">
        <v>50000</v>
      </c>
      <c r="K99" s="32"/>
      <c r="L99" s="32"/>
      <c r="M99" s="9"/>
      <c r="N99" s="8"/>
    </row>
    <row r="100" spans="1:14" ht="43.5" customHeight="1">
      <c r="A100" s="12" t="s">
        <v>263</v>
      </c>
      <c r="B100" s="12" t="s">
        <v>266</v>
      </c>
      <c r="C100" s="12" t="s">
        <v>162</v>
      </c>
      <c r="D100" s="10" t="s">
        <v>267</v>
      </c>
      <c r="E100" s="10" t="s">
        <v>268</v>
      </c>
      <c r="F100" s="14"/>
      <c r="G100" s="9"/>
      <c r="H100" s="9"/>
      <c r="I100" s="32">
        <f t="shared" si="19"/>
        <v>53000</v>
      </c>
      <c r="J100" s="32">
        <v>53000</v>
      </c>
      <c r="K100" s="32"/>
      <c r="L100" s="32"/>
      <c r="M100" s="9"/>
      <c r="N100" s="8"/>
    </row>
    <row r="101" spans="1:14" ht="163.5" customHeight="1">
      <c r="A101" s="12" t="s">
        <v>280</v>
      </c>
      <c r="B101" s="12" t="s">
        <v>281</v>
      </c>
      <c r="C101" s="12" t="s">
        <v>283</v>
      </c>
      <c r="D101" s="10" t="s">
        <v>282</v>
      </c>
      <c r="E101" s="10" t="s">
        <v>326</v>
      </c>
      <c r="F101" s="14"/>
      <c r="G101" s="9"/>
      <c r="H101" s="9"/>
      <c r="I101" s="32">
        <f t="shared" si="19"/>
        <v>111000</v>
      </c>
      <c r="J101" s="32">
        <v>111000</v>
      </c>
      <c r="K101" s="32"/>
      <c r="L101" s="32"/>
      <c r="M101" s="9"/>
      <c r="N101" s="8"/>
    </row>
    <row r="102" spans="1:14" ht="85.5" customHeight="1">
      <c r="A102" s="28" t="s">
        <v>149</v>
      </c>
      <c r="B102" s="28"/>
      <c r="C102" s="28"/>
      <c r="D102" s="17" t="s">
        <v>151</v>
      </c>
      <c r="E102" s="10"/>
      <c r="F102" s="14"/>
      <c r="G102" s="9"/>
      <c r="H102" s="9"/>
      <c r="I102" s="11">
        <f>I103</f>
        <v>4973500</v>
      </c>
      <c r="J102" s="11">
        <f t="shared" ref="J102" si="20">J103</f>
        <v>4973500</v>
      </c>
      <c r="K102" s="32"/>
      <c r="L102" s="32"/>
      <c r="M102" s="9"/>
      <c r="N102" s="8"/>
    </row>
    <row r="103" spans="1:14" ht="85.5" customHeight="1">
      <c r="A103" s="30" t="s">
        <v>150</v>
      </c>
      <c r="B103" s="30"/>
      <c r="C103" s="30"/>
      <c r="D103" s="19" t="s">
        <v>152</v>
      </c>
      <c r="E103" s="10"/>
      <c r="F103" s="14"/>
      <c r="G103" s="9"/>
      <c r="H103" s="9"/>
      <c r="I103" s="20">
        <f>I106+I104+I105</f>
        <v>4973500</v>
      </c>
      <c r="J103" s="20">
        <f>J106+J104+J105</f>
        <v>4973500</v>
      </c>
      <c r="K103" s="32"/>
      <c r="L103" s="32"/>
      <c r="M103" s="9"/>
      <c r="N103" s="8"/>
    </row>
    <row r="104" spans="1:14" ht="105" customHeight="1">
      <c r="A104" s="38" t="s">
        <v>295</v>
      </c>
      <c r="B104" s="38" t="s">
        <v>296</v>
      </c>
      <c r="C104" s="38" t="s">
        <v>297</v>
      </c>
      <c r="D104" s="39" t="s">
        <v>298</v>
      </c>
      <c r="E104" s="10" t="s">
        <v>299</v>
      </c>
      <c r="F104" s="14"/>
      <c r="G104" s="9"/>
      <c r="H104" s="9"/>
      <c r="I104" s="9">
        <v>145000</v>
      </c>
      <c r="J104" s="9">
        <v>145000</v>
      </c>
      <c r="K104" s="32"/>
      <c r="L104" s="32"/>
      <c r="M104" s="9"/>
      <c r="N104" s="8"/>
    </row>
    <row r="105" spans="1:14" ht="105" customHeight="1">
      <c r="A105" s="38" t="s">
        <v>410</v>
      </c>
      <c r="B105" s="38" t="s">
        <v>411</v>
      </c>
      <c r="C105" s="38" t="s">
        <v>297</v>
      </c>
      <c r="D105" s="39" t="s">
        <v>412</v>
      </c>
      <c r="E105" s="10" t="s">
        <v>426</v>
      </c>
      <c r="F105" s="14"/>
      <c r="G105" s="9"/>
      <c r="H105" s="9"/>
      <c r="I105" s="9">
        <v>20000</v>
      </c>
      <c r="J105" s="9">
        <v>20000</v>
      </c>
      <c r="K105" s="32"/>
      <c r="L105" s="32"/>
      <c r="M105" s="9"/>
      <c r="N105" s="8"/>
    </row>
    <row r="106" spans="1:14" ht="90" customHeight="1">
      <c r="A106" s="12" t="s">
        <v>153</v>
      </c>
      <c r="B106" s="12" t="s">
        <v>154</v>
      </c>
      <c r="C106" s="12" t="s">
        <v>92</v>
      </c>
      <c r="D106" s="10" t="s">
        <v>155</v>
      </c>
      <c r="E106" s="10" t="s">
        <v>156</v>
      </c>
      <c r="F106" s="14"/>
      <c r="G106" s="9"/>
      <c r="H106" s="9"/>
      <c r="I106" s="32">
        <v>4808500</v>
      </c>
      <c r="J106" s="32">
        <v>4808500</v>
      </c>
      <c r="K106" s="32"/>
      <c r="L106" s="32"/>
      <c r="M106" s="9"/>
      <c r="N106" s="8"/>
    </row>
    <row r="107" spans="1:14" ht="77.25" customHeight="1">
      <c r="A107" s="28" t="s">
        <v>5</v>
      </c>
      <c r="B107" s="12"/>
      <c r="C107" s="12"/>
      <c r="D107" s="17" t="s">
        <v>6</v>
      </c>
      <c r="E107" s="40"/>
      <c r="F107" s="11"/>
      <c r="G107" s="11"/>
      <c r="H107" s="11"/>
      <c r="I107" s="11">
        <f>+I108</f>
        <v>18397199.280000001</v>
      </c>
      <c r="J107" s="11">
        <f t="shared" ref="J107:L107" si="21">+J108</f>
        <v>18247199.280000001</v>
      </c>
      <c r="K107" s="11"/>
      <c r="L107" s="11">
        <f t="shared" si="21"/>
        <v>150000</v>
      </c>
      <c r="M107" s="11"/>
    </row>
    <row r="108" spans="1:14" s="4" customFormat="1" ht="66.75" customHeight="1">
      <c r="A108" s="30" t="s">
        <v>238</v>
      </c>
      <c r="B108" s="30"/>
      <c r="C108" s="30"/>
      <c r="D108" s="19" t="s">
        <v>6</v>
      </c>
      <c r="E108" s="41"/>
      <c r="F108" s="20"/>
      <c r="G108" s="20"/>
      <c r="H108" s="20"/>
      <c r="I108" s="20">
        <f>SUM(I109:I134)</f>
        <v>18397199.280000001</v>
      </c>
      <c r="J108" s="20">
        <f t="shared" ref="J108:L108" si="22">SUM(J109:J134)</f>
        <v>18247199.280000001</v>
      </c>
      <c r="K108" s="20"/>
      <c r="L108" s="20">
        <f t="shared" si="22"/>
        <v>150000</v>
      </c>
      <c r="M108" s="20"/>
    </row>
    <row r="109" spans="1:14" s="4" customFormat="1" ht="117.75" customHeight="1">
      <c r="A109" s="12" t="s">
        <v>218</v>
      </c>
      <c r="B109" s="12" t="s">
        <v>219</v>
      </c>
      <c r="C109" s="12" t="s">
        <v>162</v>
      </c>
      <c r="D109" s="40" t="s">
        <v>220</v>
      </c>
      <c r="E109" s="40" t="s">
        <v>429</v>
      </c>
      <c r="F109" s="20"/>
      <c r="G109" s="20"/>
      <c r="H109" s="20"/>
      <c r="I109" s="9">
        <f>+J109</f>
        <v>756611.25</v>
      </c>
      <c r="J109" s="9">
        <f>154275+156722+49999+76000+49500+29174+15000+157000-29174+49500+4010+33091+29146-17631.75</f>
        <v>756611.25</v>
      </c>
      <c r="K109" s="20"/>
      <c r="L109" s="20"/>
      <c r="M109" s="20"/>
    </row>
    <row r="110" spans="1:14" s="4" customFormat="1" ht="131.25" customHeight="1">
      <c r="A110" s="12" t="s">
        <v>218</v>
      </c>
      <c r="B110" s="12" t="s">
        <v>219</v>
      </c>
      <c r="C110" s="12" t="s">
        <v>162</v>
      </c>
      <c r="D110" s="40" t="s">
        <v>220</v>
      </c>
      <c r="E110" s="40" t="s">
        <v>353</v>
      </c>
      <c r="F110" s="20"/>
      <c r="G110" s="20"/>
      <c r="H110" s="20"/>
      <c r="I110" s="9">
        <f>+J110</f>
        <v>250000</v>
      </c>
      <c r="J110" s="9">
        <v>250000</v>
      </c>
      <c r="K110" s="20"/>
      <c r="L110" s="20"/>
      <c r="M110" s="20"/>
    </row>
    <row r="111" spans="1:14" s="4" customFormat="1" ht="78.75" customHeight="1">
      <c r="A111" s="12" t="s">
        <v>42</v>
      </c>
      <c r="B111" s="12" t="s">
        <v>77</v>
      </c>
      <c r="C111" s="12" t="s">
        <v>4</v>
      </c>
      <c r="D111" s="40" t="s">
        <v>43</v>
      </c>
      <c r="E111" s="40" t="s">
        <v>352</v>
      </c>
      <c r="F111" s="20"/>
      <c r="G111" s="20"/>
      <c r="H111" s="20"/>
      <c r="I111" s="9">
        <f>+J111</f>
        <v>25000</v>
      </c>
      <c r="J111" s="9">
        <v>25000</v>
      </c>
      <c r="K111" s="20"/>
      <c r="L111" s="20"/>
      <c r="M111" s="20"/>
    </row>
    <row r="112" spans="1:14" ht="106.5" customHeight="1">
      <c r="A112" s="12" t="s">
        <v>42</v>
      </c>
      <c r="B112" s="12" t="s">
        <v>77</v>
      </c>
      <c r="C112" s="12" t="s">
        <v>4</v>
      </c>
      <c r="D112" s="40" t="s">
        <v>258</v>
      </c>
      <c r="E112" s="40" t="s">
        <v>260</v>
      </c>
      <c r="F112" s="42" t="s">
        <v>16</v>
      </c>
      <c r="G112" s="43">
        <v>979488</v>
      </c>
      <c r="H112" s="44">
        <v>70.599999999999994</v>
      </c>
      <c r="I112" s="43">
        <v>288313</v>
      </c>
      <c r="J112" s="43">
        <v>288313</v>
      </c>
      <c r="K112" s="9"/>
      <c r="L112" s="9"/>
      <c r="M112" s="44">
        <v>100</v>
      </c>
    </row>
    <row r="113" spans="1:13" ht="108" customHeight="1">
      <c r="A113" s="12" t="s">
        <v>42</v>
      </c>
      <c r="B113" s="12" t="s">
        <v>77</v>
      </c>
      <c r="C113" s="12" t="s">
        <v>4</v>
      </c>
      <c r="D113" s="40" t="s">
        <v>258</v>
      </c>
      <c r="E113" s="40" t="s">
        <v>384</v>
      </c>
      <c r="F113" s="42" t="s">
        <v>16</v>
      </c>
      <c r="G113" s="43">
        <v>1122456</v>
      </c>
      <c r="H113" s="44">
        <v>9</v>
      </c>
      <c r="I113" s="43">
        <v>1024549.28</v>
      </c>
      <c r="J113" s="43">
        <v>1024549.28</v>
      </c>
      <c r="K113" s="9"/>
      <c r="L113" s="9"/>
      <c r="M113" s="44">
        <v>100</v>
      </c>
    </row>
    <row r="114" spans="1:13" ht="121.5" customHeight="1">
      <c r="A114" s="12" t="s">
        <v>42</v>
      </c>
      <c r="B114" s="12" t="s">
        <v>77</v>
      </c>
      <c r="C114" s="12" t="s">
        <v>4</v>
      </c>
      <c r="D114" s="40" t="s">
        <v>258</v>
      </c>
      <c r="E114" s="40" t="s">
        <v>385</v>
      </c>
      <c r="F114" s="42" t="s">
        <v>16</v>
      </c>
      <c r="G114" s="43">
        <v>603451</v>
      </c>
      <c r="H114" s="44">
        <v>99.8</v>
      </c>
      <c r="I114" s="43">
        <v>1350</v>
      </c>
      <c r="J114" s="43">
        <v>1350</v>
      </c>
      <c r="K114" s="9"/>
      <c r="L114" s="9"/>
      <c r="M114" s="44">
        <v>100</v>
      </c>
    </row>
    <row r="115" spans="1:13" ht="106.5" customHeight="1">
      <c r="A115" s="12" t="s">
        <v>42</v>
      </c>
      <c r="B115" s="12" t="s">
        <v>77</v>
      </c>
      <c r="C115" s="12" t="s">
        <v>4</v>
      </c>
      <c r="D115" s="40" t="s">
        <v>258</v>
      </c>
      <c r="E115" s="40" t="s">
        <v>386</v>
      </c>
      <c r="F115" s="42" t="s">
        <v>16</v>
      </c>
      <c r="G115" s="43">
        <v>655654</v>
      </c>
      <c r="H115" s="44">
        <v>99.8</v>
      </c>
      <c r="I115" s="43">
        <v>1350</v>
      </c>
      <c r="J115" s="43">
        <v>1350</v>
      </c>
      <c r="K115" s="9"/>
      <c r="L115" s="9"/>
      <c r="M115" s="44">
        <v>100</v>
      </c>
    </row>
    <row r="116" spans="1:13" ht="121.5" customHeight="1">
      <c r="A116" s="12" t="s">
        <v>42</v>
      </c>
      <c r="B116" s="12" t="s">
        <v>77</v>
      </c>
      <c r="C116" s="12" t="s">
        <v>4</v>
      </c>
      <c r="D116" s="40" t="s">
        <v>258</v>
      </c>
      <c r="E116" s="40" t="s">
        <v>388</v>
      </c>
      <c r="F116" s="45">
        <v>2020</v>
      </c>
      <c r="G116" s="43"/>
      <c r="H116" s="46" t="s">
        <v>259</v>
      </c>
      <c r="I116" s="43">
        <f>+J116</f>
        <v>1589390</v>
      </c>
      <c r="J116" s="43">
        <f>1500000+89390</f>
        <v>1589390</v>
      </c>
      <c r="K116" s="9"/>
      <c r="L116" s="9"/>
      <c r="M116" s="44"/>
    </row>
    <row r="117" spans="1:13" ht="142.5" customHeight="1">
      <c r="A117" s="12" t="s">
        <v>42</v>
      </c>
      <c r="B117" s="12" t="s">
        <v>77</v>
      </c>
      <c r="C117" s="12" t="s">
        <v>4</v>
      </c>
      <c r="D117" s="40" t="s">
        <v>258</v>
      </c>
      <c r="E117" s="40" t="s">
        <v>387</v>
      </c>
      <c r="F117" s="45">
        <v>2020</v>
      </c>
      <c r="G117" s="43">
        <v>1497706</v>
      </c>
      <c r="H117" s="46"/>
      <c r="I117" s="43">
        <v>1497706</v>
      </c>
      <c r="J117" s="43">
        <v>1497706</v>
      </c>
      <c r="K117" s="9"/>
      <c r="L117" s="9"/>
      <c r="M117" s="44">
        <v>100</v>
      </c>
    </row>
    <row r="118" spans="1:13" ht="124.5" customHeight="1">
      <c r="A118" s="12" t="s">
        <v>42</v>
      </c>
      <c r="B118" s="12" t="s">
        <v>77</v>
      </c>
      <c r="C118" s="12" t="s">
        <v>4</v>
      </c>
      <c r="D118" s="40" t="s">
        <v>258</v>
      </c>
      <c r="E118" s="40" t="s">
        <v>389</v>
      </c>
      <c r="F118" s="45">
        <v>2020</v>
      </c>
      <c r="G118" s="43">
        <v>1494245</v>
      </c>
      <c r="H118" s="46"/>
      <c r="I118" s="43">
        <v>1494245</v>
      </c>
      <c r="J118" s="43">
        <v>1494245</v>
      </c>
      <c r="K118" s="9"/>
      <c r="L118" s="9"/>
      <c r="M118" s="44">
        <v>100</v>
      </c>
    </row>
    <row r="119" spans="1:13" ht="116.25" customHeight="1">
      <c r="A119" s="12" t="s">
        <v>42</v>
      </c>
      <c r="B119" s="12" t="s">
        <v>77</v>
      </c>
      <c r="C119" s="12" t="s">
        <v>4</v>
      </c>
      <c r="D119" s="40" t="s">
        <v>258</v>
      </c>
      <c r="E119" s="40" t="s">
        <v>390</v>
      </c>
      <c r="F119" s="45">
        <v>2020</v>
      </c>
      <c r="G119" s="43">
        <v>1200000</v>
      </c>
      <c r="H119" s="46"/>
      <c r="I119" s="43">
        <v>1200000</v>
      </c>
      <c r="J119" s="43">
        <v>1200000</v>
      </c>
      <c r="K119" s="9"/>
      <c r="L119" s="9"/>
      <c r="M119" s="44">
        <v>100</v>
      </c>
    </row>
    <row r="120" spans="1:13" ht="118.5" customHeight="1">
      <c r="A120" s="12" t="s">
        <v>42</v>
      </c>
      <c r="B120" s="12" t="s">
        <v>77</v>
      </c>
      <c r="C120" s="12" t="s">
        <v>4</v>
      </c>
      <c r="D120" s="40" t="s">
        <v>258</v>
      </c>
      <c r="E120" s="40" t="s">
        <v>391</v>
      </c>
      <c r="F120" s="45">
        <v>2020</v>
      </c>
      <c r="G120" s="43">
        <v>1400000</v>
      </c>
      <c r="H120" s="46" t="s">
        <v>259</v>
      </c>
      <c r="I120" s="43">
        <v>1400000</v>
      </c>
      <c r="J120" s="43">
        <v>1400000</v>
      </c>
      <c r="K120" s="9"/>
      <c r="L120" s="9"/>
      <c r="M120" s="44">
        <v>100</v>
      </c>
    </row>
    <row r="121" spans="1:13" ht="117" customHeight="1">
      <c r="A121" s="12" t="s">
        <v>42</v>
      </c>
      <c r="B121" s="12" t="s">
        <v>77</v>
      </c>
      <c r="C121" s="12" t="s">
        <v>4</v>
      </c>
      <c r="D121" s="40" t="s">
        <v>258</v>
      </c>
      <c r="E121" s="40" t="s">
        <v>392</v>
      </c>
      <c r="F121" s="45">
        <v>2020</v>
      </c>
      <c r="G121" s="43">
        <v>800000</v>
      </c>
      <c r="H121" s="46"/>
      <c r="I121" s="43">
        <f>800000-14000</f>
        <v>786000</v>
      </c>
      <c r="J121" s="43">
        <f>800000-14000</f>
        <v>786000</v>
      </c>
      <c r="K121" s="9"/>
      <c r="L121" s="9"/>
      <c r="M121" s="44">
        <v>100</v>
      </c>
    </row>
    <row r="122" spans="1:13" ht="72.75" customHeight="1">
      <c r="A122" s="12" t="s">
        <v>42</v>
      </c>
      <c r="B122" s="12" t="s">
        <v>77</v>
      </c>
      <c r="C122" s="12" t="s">
        <v>4</v>
      </c>
      <c r="D122" s="40" t="s">
        <v>43</v>
      </c>
      <c r="E122" s="40" t="s">
        <v>44</v>
      </c>
      <c r="F122" s="9"/>
      <c r="G122" s="9"/>
      <c r="H122" s="9"/>
      <c r="I122" s="9">
        <v>239903.34</v>
      </c>
      <c r="J122" s="9">
        <v>239903.34</v>
      </c>
      <c r="K122" s="9"/>
      <c r="L122" s="9"/>
      <c r="M122" s="9"/>
    </row>
    <row r="123" spans="1:13" ht="72.75" customHeight="1">
      <c r="A123" s="12" t="s">
        <v>42</v>
      </c>
      <c r="B123" s="12" t="s">
        <v>77</v>
      </c>
      <c r="C123" s="12" t="s">
        <v>4</v>
      </c>
      <c r="D123" s="40" t="s">
        <v>43</v>
      </c>
      <c r="E123" s="40" t="s">
        <v>428</v>
      </c>
      <c r="F123" s="9"/>
      <c r="G123" s="9"/>
      <c r="H123" s="9"/>
      <c r="I123" s="9">
        <v>150000</v>
      </c>
      <c r="J123" s="9">
        <v>150000</v>
      </c>
      <c r="K123" s="9"/>
      <c r="L123" s="9"/>
      <c r="M123" s="9"/>
    </row>
    <row r="124" spans="1:13" ht="74.25" customHeight="1">
      <c r="A124" s="12" t="s">
        <v>42</v>
      </c>
      <c r="B124" s="12" t="s">
        <v>77</v>
      </c>
      <c r="C124" s="12" t="s">
        <v>4</v>
      </c>
      <c r="D124" s="40" t="s">
        <v>43</v>
      </c>
      <c r="E124" s="40" t="s">
        <v>45</v>
      </c>
      <c r="F124" s="9"/>
      <c r="G124" s="9"/>
      <c r="H124" s="9"/>
      <c r="I124" s="9">
        <f>559316.68-67584.82</f>
        <v>491731.86000000004</v>
      </c>
      <c r="J124" s="9">
        <f>559316.68-67584.82</f>
        <v>491731.86000000004</v>
      </c>
      <c r="K124" s="9"/>
      <c r="L124" s="9"/>
      <c r="M124" s="9"/>
    </row>
    <row r="125" spans="1:13" ht="123.75" customHeight="1">
      <c r="A125" s="12" t="s">
        <v>42</v>
      </c>
      <c r="B125" s="12" t="s">
        <v>77</v>
      </c>
      <c r="C125" s="12" t="s">
        <v>4</v>
      </c>
      <c r="D125" s="40" t="s">
        <v>43</v>
      </c>
      <c r="E125" s="40" t="s">
        <v>46</v>
      </c>
      <c r="F125" s="9"/>
      <c r="G125" s="9"/>
      <c r="H125" s="9"/>
      <c r="I125" s="9">
        <f>2037086.05-10118.65</f>
        <v>2026967.4000000001</v>
      </c>
      <c r="J125" s="9">
        <f>2037086.05-10118.65</f>
        <v>2026967.4000000001</v>
      </c>
      <c r="K125" s="9"/>
      <c r="L125" s="9"/>
      <c r="M125" s="9"/>
    </row>
    <row r="126" spans="1:13" ht="100.5" customHeight="1">
      <c r="A126" s="12" t="s">
        <v>42</v>
      </c>
      <c r="B126" s="12" t="s">
        <v>77</v>
      </c>
      <c r="C126" s="12" t="s">
        <v>4</v>
      </c>
      <c r="D126" s="40" t="s">
        <v>43</v>
      </c>
      <c r="E126" s="40" t="s">
        <v>427</v>
      </c>
      <c r="F126" s="9"/>
      <c r="G126" s="9"/>
      <c r="H126" s="9"/>
      <c r="I126" s="9">
        <v>210000</v>
      </c>
      <c r="J126" s="9">
        <v>210000</v>
      </c>
      <c r="K126" s="9"/>
      <c r="L126" s="9"/>
      <c r="M126" s="9"/>
    </row>
    <row r="127" spans="1:13" ht="100.5" customHeight="1">
      <c r="A127" s="12" t="s">
        <v>42</v>
      </c>
      <c r="B127" s="12" t="s">
        <v>77</v>
      </c>
      <c r="C127" s="12" t="s">
        <v>4</v>
      </c>
      <c r="D127" s="40" t="s">
        <v>43</v>
      </c>
      <c r="E127" s="40" t="s">
        <v>455</v>
      </c>
      <c r="F127" s="9"/>
      <c r="G127" s="9"/>
      <c r="H127" s="9"/>
      <c r="I127" s="9">
        <v>90000</v>
      </c>
      <c r="J127" s="9">
        <v>90000</v>
      </c>
      <c r="K127" s="9"/>
      <c r="L127" s="9"/>
      <c r="M127" s="9"/>
    </row>
    <row r="128" spans="1:13" ht="63.75" customHeight="1">
      <c r="A128" s="12" t="s">
        <v>42</v>
      </c>
      <c r="B128" s="12" t="s">
        <v>77</v>
      </c>
      <c r="C128" s="12" t="s">
        <v>4</v>
      </c>
      <c r="D128" s="40" t="s">
        <v>43</v>
      </c>
      <c r="E128" s="40" t="s">
        <v>47</v>
      </c>
      <c r="F128" s="9"/>
      <c r="G128" s="9"/>
      <c r="H128" s="9"/>
      <c r="I128" s="9">
        <f>244556.96</f>
        <v>244556.96</v>
      </c>
      <c r="J128" s="9">
        <v>244556.96</v>
      </c>
      <c r="K128" s="9"/>
      <c r="L128" s="9"/>
      <c r="M128" s="9"/>
    </row>
    <row r="129" spans="1:13" ht="63.75" customHeight="1">
      <c r="A129" s="12" t="s">
        <v>42</v>
      </c>
      <c r="B129" s="12" t="s">
        <v>77</v>
      </c>
      <c r="C129" s="12" t="s">
        <v>4</v>
      </c>
      <c r="D129" s="40" t="s">
        <v>43</v>
      </c>
      <c r="E129" s="40" t="s">
        <v>354</v>
      </c>
      <c r="F129" s="9"/>
      <c r="G129" s="9"/>
      <c r="H129" s="9"/>
      <c r="I129" s="9">
        <f>+J129</f>
        <v>2000000</v>
      </c>
      <c r="J129" s="9">
        <v>2000000</v>
      </c>
      <c r="K129" s="9"/>
      <c r="L129" s="9"/>
      <c r="M129" s="9"/>
    </row>
    <row r="130" spans="1:13" ht="63.75" customHeight="1">
      <c r="A130" s="12" t="s">
        <v>42</v>
      </c>
      <c r="B130" s="12" t="s">
        <v>77</v>
      </c>
      <c r="C130" s="12" t="s">
        <v>4</v>
      </c>
      <c r="D130" s="40" t="s">
        <v>43</v>
      </c>
      <c r="E130" s="40" t="s">
        <v>48</v>
      </c>
      <c r="F130" s="9"/>
      <c r="G130" s="9"/>
      <c r="H130" s="9"/>
      <c r="I130" s="9">
        <f>+J130</f>
        <v>1764096.54</v>
      </c>
      <c r="J130" s="9">
        <f>1000000+500000+500000-235903.46</f>
        <v>1764096.54</v>
      </c>
      <c r="K130" s="9"/>
      <c r="L130" s="9"/>
      <c r="M130" s="9"/>
    </row>
    <row r="131" spans="1:13" ht="60.75" customHeight="1">
      <c r="A131" s="12" t="s">
        <v>42</v>
      </c>
      <c r="B131" s="12" t="s">
        <v>77</v>
      </c>
      <c r="C131" s="12" t="s">
        <v>4</v>
      </c>
      <c r="D131" s="40" t="s">
        <v>43</v>
      </c>
      <c r="E131" s="40" t="s">
        <v>49</v>
      </c>
      <c r="F131" s="9" t="s">
        <v>69</v>
      </c>
      <c r="G131" s="9">
        <v>866984</v>
      </c>
      <c r="H131" s="32">
        <v>68.400000000000006</v>
      </c>
      <c r="I131" s="9">
        <f>150449.72+84978.93</f>
        <v>235428.65</v>
      </c>
      <c r="J131" s="9">
        <f>150449.72+84978.93</f>
        <v>235428.65</v>
      </c>
      <c r="K131" s="9"/>
      <c r="L131" s="9"/>
      <c r="M131" s="32">
        <v>85.8</v>
      </c>
    </row>
    <row r="132" spans="1:13" ht="60.75" customHeight="1">
      <c r="A132" s="12" t="s">
        <v>42</v>
      </c>
      <c r="B132" s="12" t="s">
        <v>77</v>
      </c>
      <c r="C132" s="12" t="s">
        <v>4</v>
      </c>
      <c r="D132" s="40" t="s">
        <v>43</v>
      </c>
      <c r="E132" s="10" t="s">
        <v>159</v>
      </c>
      <c r="F132" s="9"/>
      <c r="G132" s="9"/>
      <c r="H132" s="32"/>
      <c r="I132" s="9">
        <v>150000</v>
      </c>
      <c r="J132" s="9"/>
      <c r="K132" s="9"/>
      <c r="L132" s="9">
        <v>150000</v>
      </c>
      <c r="M132" s="32"/>
    </row>
    <row r="133" spans="1:13" ht="132" customHeight="1">
      <c r="A133" s="12" t="s">
        <v>42</v>
      </c>
      <c r="B133" s="12" t="s">
        <v>77</v>
      </c>
      <c r="C133" s="12" t="s">
        <v>4</v>
      </c>
      <c r="D133" s="40" t="s">
        <v>43</v>
      </c>
      <c r="E133" s="10" t="s">
        <v>316</v>
      </c>
      <c r="F133" s="9"/>
      <c r="G133" s="9"/>
      <c r="H133" s="32"/>
      <c r="I133" s="9">
        <f>J133+K133+L133</f>
        <v>120000</v>
      </c>
      <c r="J133" s="9">
        <v>120000</v>
      </c>
      <c r="K133" s="9"/>
      <c r="L133" s="9"/>
      <c r="M133" s="32"/>
    </row>
    <row r="134" spans="1:13" ht="90.75" customHeight="1">
      <c r="A134" s="12" t="s">
        <v>42</v>
      </c>
      <c r="B134" s="12" t="s">
        <v>77</v>
      </c>
      <c r="C134" s="12" t="s">
        <v>4</v>
      </c>
      <c r="D134" s="40" t="s">
        <v>43</v>
      </c>
      <c r="E134" s="10" t="s">
        <v>321</v>
      </c>
      <c r="F134" s="9"/>
      <c r="G134" s="9"/>
      <c r="H134" s="32"/>
      <c r="I134" s="9">
        <f>J134+K134+L134</f>
        <v>360000</v>
      </c>
      <c r="J134" s="9">
        <v>360000</v>
      </c>
      <c r="K134" s="9"/>
      <c r="L134" s="9"/>
      <c r="M134" s="32"/>
    </row>
    <row r="135" spans="1:13" ht="71.25" customHeight="1">
      <c r="A135" s="28" t="s">
        <v>80</v>
      </c>
      <c r="B135" s="12"/>
      <c r="C135" s="12"/>
      <c r="D135" s="17" t="s">
        <v>50</v>
      </c>
      <c r="E135" s="40"/>
      <c r="F135" s="9"/>
      <c r="G135" s="9"/>
      <c r="H135" s="11"/>
      <c r="I135" s="11">
        <f>I136</f>
        <v>39945907.25</v>
      </c>
      <c r="J135" s="11">
        <f t="shared" ref="J135" si="23">J136</f>
        <v>39945907.25</v>
      </c>
      <c r="K135" s="11"/>
      <c r="L135" s="11"/>
      <c r="M135" s="9"/>
    </row>
    <row r="136" spans="1:13" ht="71.25" customHeight="1">
      <c r="A136" s="30" t="s">
        <v>81</v>
      </c>
      <c r="B136" s="12"/>
      <c r="C136" s="12"/>
      <c r="D136" s="19" t="s">
        <v>50</v>
      </c>
      <c r="E136" s="40"/>
      <c r="F136" s="9"/>
      <c r="G136" s="9"/>
      <c r="H136" s="9"/>
      <c r="I136" s="20">
        <f>I137+I139+I140+I141+I142+I143+I144+I145+I146+I147+I148+I149+I153+I159+I138</f>
        <v>39945907.25</v>
      </c>
      <c r="J136" s="20">
        <f>J137+J139+J140+J141+J142+J143+J144+J145+J146+J147+J148+J149+J153+J159+J138</f>
        <v>39945907.25</v>
      </c>
      <c r="K136" s="20"/>
      <c r="L136" s="20"/>
      <c r="M136" s="9"/>
    </row>
    <row r="137" spans="1:13" ht="123" customHeight="1">
      <c r="A137" s="12" t="s">
        <v>160</v>
      </c>
      <c r="B137" s="12" t="s">
        <v>161</v>
      </c>
      <c r="C137" s="12" t="s">
        <v>162</v>
      </c>
      <c r="D137" s="10" t="s">
        <v>163</v>
      </c>
      <c r="E137" s="10" t="s">
        <v>327</v>
      </c>
      <c r="F137" s="9"/>
      <c r="G137" s="9"/>
      <c r="H137" s="9"/>
      <c r="I137" s="9">
        <f>+J137</f>
        <v>10948.92</v>
      </c>
      <c r="J137" s="9">
        <f>10948.92</f>
        <v>10948.92</v>
      </c>
      <c r="K137" s="20"/>
      <c r="L137" s="20"/>
      <c r="M137" s="9"/>
    </row>
    <row r="138" spans="1:13" ht="78" customHeight="1">
      <c r="A138" s="12" t="s">
        <v>413</v>
      </c>
      <c r="B138" s="12" t="s">
        <v>266</v>
      </c>
      <c r="C138" s="12" t="s">
        <v>162</v>
      </c>
      <c r="D138" s="13" t="s">
        <v>293</v>
      </c>
      <c r="E138" s="10" t="s">
        <v>414</v>
      </c>
      <c r="F138" s="9"/>
      <c r="G138" s="9"/>
      <c r="H138" s="9"/>
      <c r="I138" s="9">
        <f>+J138</f>
        <v>180000</v>
      </c>
      <c r="J138" s="9">
        <v>180000</v>
      </c>
      <c r="K138" s="20"/>
      <c r="L138" s="20"/>
      <c r="M138" s="9"/>
    </row>
    <row r="139" spans="1:13" ht="159" customHeight="1">
      <c r="A139" s="12" t="s">
        <v>51</v>
      </c>
      <c r="B139" s="12" t="s">
        <v>77</v>
      </c>
      <c r="C139" s="12" t="s">
        <v>4</v>
      </c>
      <c r="D139" s="40" t="s">
        <v>43</v>
      </c>
      <c r="E139" s="40" t="s">
        <v>94</v>
      </c>
      <c r="F139" s="9" t="s">
        <v>16</v>
      </c>
      <c r="G139" s="9">
        <v>547988</v>
      </c>
      <c r="H139" s="32">
        <v>64.099999999999994</v>
      </c>
      <c r="I139" s="9">
        <f>5463.86+190000</f>
        <v>195463.86</v>
      </c>
      <c r="J139" s="9">
        <f>5463.86+190000</f>
        <v>195463.86</v>
      </c>
      <c r="K139" s="9"/>
      <c r="L139" s="9"/>
      <c r="M139" s="32">
        <v>100</v>
      </c>
    </row>
    <row r="140" spans="1:13" ht="117.75" customHeight="1">
      <c r="A140" s="12" t="s">
        <v>51</v>
      </c>
      <c r="B140" s="12" t="s">
        <v>77</v>
      </c>
      <c r="C140" s="12" t="s">
        <v>4</v>
      </c>
      <c r="D140" s="40" t="s">
        <v>43</v>
      </c>
      <c r="E140" s="40" t="s">
        <v>328</v>
      </c>
      <c r="F140" s="45">
        <v>2020</v>
      </c>
      <c r="G140" s="9"/>
      <c r="H140" s="9"/>
      <c r="I140" s="9">
        <v>216000</v>
      </c>
      <c r="J140" s="9">
        <v>216000</v>
      </c>
      <c r="K140" s="9"/>
      <c r="L140" s="9"/>
      <c r="M140" s="32">
        <v>100</v>
      </c>
    </row>
    <row r="141" spans="1:13" ht="119.25" customHeight="1">
      <c r="A141" s="12" t="s">
        <v>51</v>
      </c>
      <c r="B141" s="12" t="s">
        <v>77</v>
      </c>
      <c r="C141" s="12" t="s">
        <v>4</v>
      </c>
      <c r="D141" s="40" t="s">
        <v>43</v>
      </c>
      <c r="E141" s="40" t="s">
        <v>68</v>
      </c>
      <c r="F141" s="9"/>
      <c r="G141" s="9"/>
      <c r="H141" s="9"/>
      <c r="I141" s="9">
        <v>324000</v>
      </c>
      <c r="J141" s="9">
        <v>324000</v>
      </c>
      <c r="K141" s="9"/>
      <c r="L141" s="9"/>
      <c r="M141" s="9"/>
    </row>
    <row r="142" spans="1:13" ht="91.5" customHeight="1">
      <c r="A142" s="12" t="s">
        <v>51</v>
      </c>
      <c r="B142" s="12" t="s">
        <v>77</v>
      </c>
      <c r="C142" s="12" t="s">
        <v>4</v>
      </c>
      <c r="D142" s="40" t="s">
        <v>43</v>
      </c>
      <c r="E142" s="40" t="s">
        <v>329</v>
      </c>
      <c r="F142" s="9"/>
      <c r="G142" s="9"/>
      <c r="H142" s="9"/>
      <c r="I142" s="9">
        <v>425605.2</v>
      </c>
      <c r="J142" s="9">
        <v>425605.2</v>
      </c>
      <c r="K142" s="9"/>
      <c r="L142" s="9"/>
      <c r="M142" s="9"/>
    </row>
    <row r="143" spans="1:13" ht="86.25" customHeight="1">
      <c r="A143" s="12" t="s">
        <v>51</v>
      </c>
      <c r="B143" s="12" t="s">
        <v>77</v>
      </c>
      <c r="C143" s="12" t="s">
        <v>4</v>
      </c>
      <c r="D143" s="40" t="s">
        <v>43</v>
      </c>
      <c r="E143" s="40" t="s">
        <v>52</v>
      </c>
      <c r="F143" s="9"/>
      <c r="G143" s="9"/>
      <c r="H143" s="9"/>
      <c r="I143" s="9">
        <v>269474.86</v>
      </c>
      <c r="J143" s="9">
        <v>269474.86</v>
      </c>
      <c r="K143" s="9"/>
      <c r="L143" s="9"/>
      <c r="M143" s="9"/>
    </row>
    <row r="144" spans="1:13" ht="78" customHeight="1">
      <c r="A144" s="12" t="s">
        <v>51</v>
      </c>
      <c r="B144" s="12" t="s">
        <v>77</v>
      </c>
      <c r="C144" s="12" t="s">
        <v>4</v>
      </c>
      <c r="D144" s="40" t="s">
        <v>43</v>
      </c>
      <c r="E144" s="40" t="s">
        <v>261</v>
      </c>
      <c r="F144" s="9"/>
      <c r="G144" s="9"/>
      <c r="H144" s="9"/>
      <c r="I144" s="9">
        <v>81549.179999999993</v>
      </c>
      <c r="J144" s="9">
        <v>81549.179999999993</v>
      </c>
      <c r="K144" s="9"/>
      <c r="L144" s="9"/>
      <c r="M144" s="9"/>
    </row>
    <row r="145" spans="1:14" ht="74.25" customHeight="1">
      <c r="A145" s="12" t="s">
        <v>51</v>
      </c>
      <c r="B145" s="12" t="s">
        <v>77</v>
      </c>
      <c r="C145" s="12" t="s">
        <v>4</v>
      </c>
      <c r="D145" s="40" t="s">
        <v>43</v>
      </c>
      <c r="E145" s="40" t="s">
        <v>53</v>
      </c>
      <c r="F145" s="9" t="s">
        <v>16</v>
      </c>
      <c r="G145" s="9">
        <v>1491811</v>
      </c>
      <c r="H145" s="32">
        <v>90</v>
      </c>
      <c r="I145" s="9">
        <v>150327.1</v>
      </c>
      <c r="J145" s="9">
        <v>150327.1</v>
      </c>
      <c r="K145" s="9"/>
      <c r="L145" s="9"/>
      <c r="M145" s="32">
        <v>100</v>
      </c>
    </row>
    <row r="146" spans="1:14" ht="83.25" customHeight="1">
      <c r="A146" s="12" t="s">
        <v>51</v>
      </c>
      <c r="B146" s="12" t="s">
        <v>77</v>
      </c>
      <c r="C146" s="12" t="s">
        <v>4</v>
      </c>
      <c r="D146" s="40" t="s">
        <v>43</v>
      </c>
      <c r="E146" s="10" t="s">
        <v>395</v>
      </c>
      <c r="F146" s="9"/>
      <c r="G146" s="9"/>
      <c r="H146" s="32"/>
      <c r="I146" s="9">
        <f>J146+K146+L146</f>
        <v>800000</v>
      </c>
      <c r="J146" s="9">
        <v>800000</v>
      </c>
      <c r="K146" s="9"/>
      <c r="L146" s="9"/>
      <c r="M146" s="32"/>
    </row>
    <row r="147" spans="1:14" ht="56.25">
      <c r="A147" s="12" t="s">
        <v>51</v>
      </c>
      <c r="B147" s="12" t="s">
        <v>77</v>
      </c>
      <c r="C147" s="12" t="s">
        <v>4</v>
      </c>
      <c r="D147" s="40" t="s">
        <v>43</v>
      </c>
      <c r="E147" s="10" t="s">
        <v>318</v>
      </c>
      <c r="F147" s="9"/>
      <c r="G147" s="9"/>
      <c r="H147" s="32"/>
      <c r="I147" s="9">
        <f>J147+K147+L147</f>
        <v>165000</v>
      </c>
      <c r="J147" s="9">
        <v>165000</v>
      </c>
      <c r="K147" s="9"/>
      <c r="L147" s="9"/>
      <c r="M147" s="32"/>
    </row>
    <row r="148" spans="1:14" ht="86.25" customHeight="1">
      <c r="A148" s="12" t="s">
        <v>51</v>
      </c>
      <c r="B148" s="12" t="s">
        <v>77</v>
      </c>
      <c r="C148" s="12" t="s">
        <v>4</v>
      </c>
      <c r="D148" s="40" t="s">
        <v>43</v>
      </c>
      <c r="E148" s="10" t="s">
        <v>322</v>
      </c>
      <c r="F148" s="9"/>
      <c r="G148" s="9"/>
      <c r="H148" s="32"/>
      <c r="I148" s="9">
        <f>J148+K148+L148</f>
        <v>410610</v>
      </c>
      <c r="J148" s="9">
        <v>410610</v>
      </c>
      <c r="K148" s="9"/>
      <c r="L148" s="9"/>
      <c r="M148" s="32"/>
    </row>
    <row r="149" spans="1:14" ht="84.75" customHeight="1">
      <c r="A149" s="12" t="s">
        <v>164</v>
      </c>
      <c r="B149" s="12" t="s">
        <v>154</v>
      </c>
      <c r="C149" s="12" t="s">
        <v>92</v>
      </c>
      <c r="D149" s="10" t="s">
        <v>165</v>
      </c>
      <c r="E149" s="10" t="s">
        <v>200</v>
      </c>
      <c r="F149" s="9"/>
      <c r="G149" s="9"/>
      <c r="H149" s="32"/>
      <c r="I149" s="9">
        <f>+I150+I151+I152+I6</f>
        <v>4255501.5999999996</v>
      </c>
      <c r="J149" s="9">
        <f>+J150+J151+J152+J6</f>
        <v>4255501.5999999996</v>
      </c>
      <c r="K149" s="9"/>
      <c r="L149" s="9"/>
      <c r="M149" s="32"/>
    </row>
    <row r="150" spans="1:14" ht="87.75" customHeight="1">
      <c r="A150" s="12" t="s">
        <v>164</v>
      </c>
      <c r="B150" s="12" t="s">
        <v>154</v>
      </c>
      <c r="C150" s="12" t="s">
        <v>92</v>
      </c>
      <c r="D150" s="10" t="s">
        <v>165</v>
      </c>
      <c r="E150" s="10" t="s">
        <v>199</v>
      </c>
      <c r="F150" s="9"/>
      <c r="G150" s="9"/>
      <c r="H150" s="32"/>
      <c r="I150" s="9">
        <v>549243.6</v>
      </c>
      <c r="J150" s="9">
        <v>549243.6</v>
      </c>
      <c r="K150" s="9"/>
      <c r="L150" s="9"/>
      <c r="M150" s="32"/>
    </row>
    <row r="151" spans="1:14" ht="63" customHeight="1">
      <c r="A151" s="12" t="s">
        <v>164</v>
      </c>
      <c r="B151" s="12" t="s">
        <v>154</v>
      </c>
      <c r="C151" s="12" t="s">
        <v>92</v>
      </c>
      <c r="D151" s="10" t="s">
        <v>165</v>
      </c>
      <c r="E151" s="10" t="s">
        <v>197</v>
      </c>
      <c r="F151" s="9"/>
      <c r="G151" s="9"/>
      <c r="H151" s="32"/>
      <c r="I151" s="9">
        <f>550000-174600</f>
        <v>375400</v>
      </c>
      <c r="J151" s="9">
        <f>550000-174600</f>
        <v>375400</v>
      </c>
      <c r="K151" s="9"/>
      <c r="L151" s="9"/>
      <c r="M151" s="32"/>
    </row>
    <row r="152" spans="1:14" ht="88.5" customHeight="1">
      <c r="A152" s="12" t="s">
        <v>164</v>
      </c>
      <c r="B152" s="12" t="s">
        <v>154</v>
      </c>
      <c r="C152" s="12" t="s">
        <v>92</v>
      </c>
      <c r="D152" s="10" t="s">
        <v>165</v>
      </c>
      <c r="E152" s="10" t="s">
        <v>198</v>
      </c>
      <c r="F152" s="9"/>
      <c r="G152" s="9"/>
      <c r="H152" s="32"/>
      <c r="I152" s="9">
        <f>+J152</f>
        <v>3330858</v>
      </c>
      <c r="J152" s="9">
        <f>3935858-500000-105000</f>
        <v>3330858</v>
      </c>
      <c r="K152" s="9"/>
      <c r="L152" s="9"/>
      <c r="M152" s="32"/>
    </row>
    <row r="153" spans="1:14" ht="91.5" customHeight="1">
      <c r="A153" s="12" t="s">
        <v>164</v>
      </c>
      <c r="B153" s="12" t="s">
        <v>154</v>
      </c>
      <c r="C153" s="12" t="s">
        <v>92</v>
      </c>
      <c r="D153" s="10" t="s">
        <v>165</v>
      </c>
      <c r="E153" s="10" t="s">
        <v>201</v>
      </c>
      <c r="F153" s="9"/>
      <c r="G153" s="9"/>
      <c r="H153" s="32"/>
      <c r="I153" s="9">
        <f>+I154+I155+I156+I157+I158</f>
        <v>30936354.530000001</v>
      </c>
      <c r="J153" s="9">
        <f>+J154+J155+J156+J157+J158</f>
        <v>30936354.530000001</v>
      </c>
      <c r="K153" s="9"/>
      <c r="L153" s="9"/>
      <c r="M153" s="32"/>
    </row>
    <row r="154" spans="1:14" ht="123" customHeight="1">
      <c r="A154" s="12" t="s">
        <v>164</v>
      </c>
      <c r="B154" s="12" t="s">
        <v>154</v>
      </c>
      <c r="C154" s="12" t="s">
        <v>92</v>
      </c>
      <c r="D154" s="10" t="s">
        <v>165</v>
      </c>
      <c r="E154" s="10" t="s">
        <v>331</v>
      </c>
      <c r="F154" s="9"/>
      <c r="G154" s="9"/>
      <c r="H154" s="32"/>
      <c r="I154" s="9">
        <f>+J154</f>
        <v>2045940.67</v>
      </c>
      <c r="J154" s="9">
        <f>1045940.67+1000000</f>
        <v>2045940.67</v>
      </c>
      <c r="K154" s="9"/>
      <c r="L154" s="9"/>
      <c r="M154" s="32"/>
    </row>
    <row r="155" spans="1:14" ht="137.25" customHeight="1">
      <c r="A155" s="12" t="s">
        <v>164</v>
      </c>
      <c r="B155" s="12" t="s">
        <v>154</v>
      </c>
      <c r="C155" s="12" t="s">
        <v>92</v>
      </c>
      <c r="D155" s="10" t="s">
        <v>165</v>
      </c>
      <c r="E155" s="10" t="s">
        <v>202</v>
      </c>
      <c r="F155" s="9"/>
      <c r="G155" s="9"/>
      <c r="H155" s="32"/>
      <c r="I155" s="9">
        <f>+J155</f>
        <v>771701.91</v>
      </c>
      <c r="J155" s="9">
        <v>771701.91</v>
      </c>
      <c r="K155" s="9"/>
      <c r="L155" s="9"/>
      <c r="M155" s="32"/>
    </row>
    <row r="156" spans="1:14" ht="115.5" customHeight="1">
      <c r="A156" s="12" t="s">
        <v>164</v>
      </c>
      <c r="B156" s="12" t="s">
        <v>154</v>
      </c>
      <c r="C156" s="12" t="s">
        <v>92</v>
      </c>
      <c r="D156" s="10" t="s">
        <v>165</v>
      </c>
      <c r="E156" s="10" t="s">
        <v>396</v>
      </c>
      <c r="F156" s="9"/>
      <c r="G156" s="9"/>
      <c r="H156" s="32"/>
      <c r="I156" s="9">
        <f>+J156</f>
        <v>5162432.95</v>
      </c>
      <c r="J156" s="9">
        <f>4162432.95+1000000</f>
        <v>5162432.95</v>
      </c>
      <c r="K156" s="9"/>
      <c r="L156" s="9"/>
      <c r="M156" s="32"/>
    </row>
    <row r="157" spans="1:14" ht="48" customHeight="1">
      <c r="A157" s="12" t="s">
        <v>164</v>
      </c>
      <c r="B157" s="12" t="s">
        <v>154</v>
      </c>
      <c r="C157" s="12" t="s">
        <v>92</v>
      </c>
      <c r="D157" s="10" t="s">
        <v>165</v>
      </c>
      <c r="E157" s="10" t="s">
        <v>198</v>
      </c>
      <c r="F157" s="9"/>
      <c r="G157" s="9"/>
      <c r="H157" s="32"/>
      <c r="I157" s="9">
        <f>3531279-500000-75000</f>
        <v>2956279</v>
      </c>
      <c r="J157" s="9">
        <f>3531279-500000-75000</f>
        <v>2956279</v>
      </c>
      <c r="K157" s="9"/>
      <c r="L157" s="9"/>
      <c r="M157" s="32"/>
    </row>
    <row r="158" spans="1:14" ht="105" customHeight="1">
      <c r="A158" s="12" t="s">
        <v>164</v>
      </c>
      <c r="B158" s="12" t="s">
        <v>154</v>
      </c>
      <c r="C158" s="12" t="s">
        <v>92</v>
      </c>
      <c r="D158" s="10" t="s">
        <v>317</v>
      </c>
      <c r="E158" s="10" t="s">
        <v>430</v>
      </c>
      <c r="F158" s="9"/>
      <c r="G158" s="9"/>
      <c r="H158" s="32"/>
      <c r="I158" s="9">
        <f>J158+K158+L158</f>
        <v>20000000</v>
      </c>
      <c r="J158" s="9">
        <v>20000000</v>
      </c>
      <c r="K158" s="9"/>
      <c r="L158" s="9"/>
      <c r="M158" s="32"/>
      <c r="N158" s="74"/>
    </row>
    <row r="159" spans="1:14" ht="69.75" customHeight="1">
      <c r="A159" s="12" t="s">
        <v>164</v>
      </c>
      <c r="B159" s="12" t="s">
        <v>154</v>
      </c>
      <c r="C159" s="12" t="s">
        <v>92</v>
      </c>
      <c r="D159" s="10" t="s">
        <v>165</v>
      </c>
      <c r="E159" s="10" t="s">
        <v>203</v>
      </c>
      <c r="F159" s="9"/>
      <c r="G159" s="9"/>
      <c r="H159" s="32"/>
      <c r="I159" s="9">
        <f>+I160</f>
        <v>1525072</v>
      </c>
      <c r="J159" s="9">
        <f>+J160</f>
        <v>1525072</v>
      </c>
      <c r="K159" s="9"/>
      <c r="L159" s="9"/>
      <c r="M159" s="32"/>
    </row>
    <row r="160" spans="1:14" ht="55.5" customHeight="1">
      <c r="A160" s="12" t="s">
        <v>164</v>
      </c>
      <c r="B160" s="12" t="s">
        <v>154</v>
      </c>
      <c r="C160" s="12" t="s">
        <v>92</v>
      </c>
      <c r="D160" s="10" t="s">
        <v>165</v>
      </c>
      <c r="E160" s="10" t="s">
        <v>198</v>
      </c>
      <c r="F160" s="9"/>
      <c r="G160" s="9"/>
      <c r="H160" s="32"/>
      <c r="I160" s="9">
        <v>1525072</v>
      </c>
      <c r="J160" s="9">
        <v>1525072</v>
      </c>
      <c r="K160" s="9"/>
      <c r="L160" s="9"/>
      <c r="M160" s="32"/>
    </row>
    <row r="161" spans="1:13" ht="81" customHeight="1">
      <c r="A161" s="28" t="s">
        <v>2</v>
      </c>
      <c r="B161" s="12"/>
      <c r="C161" s="12"/>
      <c r="D161" s="17" t="s">
        <v>0</v>
      </c>
      <c r="E161" s="40"/>
      <c r="F161" s="11"/>
      <c r="G161" s="11"/>
      <c r="H161" s="11"/>
      <c r="I161" s="11">
        <f>+I162</f>
        <v>155717423.73000002</v>
      </c>
      <c r="J161" s="11">
        <f t="shared" ref="J161:L161" si="24">+J162</f>
        <v>138282858.65000004</v>
      </c>
      <c r="K161" s="11">
        <f t="shared" si="24"/>
        <v>15613734.08</v>
      </c>
      <c r="L161" s="11">
        <f t="shared" si="24"/>
        <v>1820831</v>
      </c>
      <c r="M161" s="11"/>
    </row>
    <row r="162" spans="1:13" s="4" customFormat="1" ht="69" customHeight="1">
      <c r="A162" s="30" t="s">
        <v>3</v>
      </c>
      <c r="B162" s="30"/>
      <c r="C162" s="30"/>
      <c r="D162" s="19" t="s">
        <v>0</v>
      </c>
      <c r="E162" s="41"/>
      <c r="F162" s="20"/>
      <c r="G162" s="20"/>
      <c r="H162" s="20"/>
      <c r="I162" s="20">
        <f>SUM(I163:I239)</f>
        <v>155717423.73000002</v>
      </c>
      <c r="J162" s="20">
        <f>SUM(J163:J239)</f>
        <v>138282858.65000004</v>
      </c>
      <c r="K162" s="20">
        <f>SUM(K163:K239)</f>
        <v>15613734.08</v>
      </c>
      <c r="L162" s="20">
        <f>SUM(L163:L239)</f>
        <v>1820831</v>
      </c>
      <c r="M162" s="20"/>
    </row>
    <row r="163" spans="1:13" s="4" customFormat="1" ht="69" customHeight="1">
      <c r="A163" s="67" t="s">
        <v>359</v>
      </c>
      <c r="B163" s="67" t="s">
        <v>360</v>
      </c>
      <c r="C163" s="67" t="s">
        <v>277</v>
      </c>
      <c r="D163" s="68" t="s">
        <v>361</v>
      </c>
      <c r="E163" s="69" t="s">
        <v>333</v>
      </c>
      <c r="F163" s="70"/>
      <c r="G163" s="70"/>
      <c r="H163" s="71"/>
      <c r="I163" s="70">
        <f>J163+K163+L163</f>
        <v>3904881</v>
      </c>
      <c r="J163" s="70">
        <v>2834050</v>
      </c>
      <c r="K163" s="70"/>
      <c r="L163" s="70">
        <v>1070831</v>
      </c>
      <c r="M163" s="71"/>
    </row>
    <row r="164" spans="1:13" s="4" customFormat="1" ht="91.5" customHeight="1">
      <c r="A164" s="12" t="s">
        <v>63</v>
      </c>
      <c r="B164" s="12" t="s">
        <v>77</v>
      </c>
      <c r="C164" s="12" t="s">
        <v>4</v>
      </c>
      <c r="D164" s="40" t="s">
        <v>43</v>
      </c>
      <c r="E164" s="40" t="s">
        <v>239</v>
      </c>
      <c r="F164" s="9" t="s">
        <v>16</v>
      </c>
      <c r="G164" s="9">
        <v>713509</v>
      </c>
      <c r="H164" s="32">
        <v>99.4</v>
      </c>
      <c r="I164" s="70">
        <f t="shared" ref="I164:I227" si="25">J164+K164+L164</f>
        <v>4050</v>
      </c>
      <c r="J164" s="9">
        <v>4050</v>
      </c>
      <c r="K164" s="9"/>
      <c r="L164" s="9"/>
      <c r="M164" s="32">
        <v>100</v>
      </c>
    </row>
    <row r="165" spans="1:13" s="4" customFormat="1" ht="89.25" customHeight="1">
      <c r="A165" s="12" t="s">
        <v>63</v>
      </c>
      <c r="B165" s="12" t="s">
        <v>77</v>
      </c>
      <c r="C165" s="12" t="s">
        <v>4</v>
      </c>
      <c r="D165" s="40" t="s">
        <v>43</v>
      </c>
      <c r="E165" s="40" t="s">
        <v>64</v>
      </c>
      <c r="F165" s="9" t="s">
        <v>16</v>
      </c>
      <c r="G165" s="9">
        <v>3103672</v>
      </c>
      <c r="H165" s="32">
        <v>79</v>
      </c>
      <c r="I165" s="70">
        <f t="shared" si="25"/>
        <v>650899.72</v>
      </c>
      <c r="J165" s="9">
        <v>650899.72</v>
      </c>
      <c r="K165" s="9"/>
      <c r="L165" s="9"/>
      <c r="M165" s="32">
        <v>100</v>
      </c>
    </row>
    <row r="166" spans="1:13" s="4" customFormat="1" ht="87.75" customHeight="1">
      <c r="A166" s="12" t="s">
        <v>63</v>
      </c>
      <c r="B166" s="12" t="s">
        <v>77</v>
      </c>
      <c r="C166" s="12" t="s">
        <v>4</v>
      </c>
      <c r="D166" s="40" t="s">
        <v>43</v>
      </c>
      <c r="E166" s="40" t="s">
        <v>240</v>
      </c>
      <c r="F166" s="45">
        <v>2020</v>
      </c>
      <c r="G166" s="20"/>
      <c r="H166" s="20"/>
      <c r="I166" s="70">
        <f t="shared" si="25"/>
        <v>20000</v>
      </c>
      <c r="J166" s="9">
        <v>20000</v>
      </c>
      <c r="K166" s="9"/>
      <c r="L166" s="9"/>
      <c r="M166" s="32"/>
    </row>
    <row r="167" spans="1:13" s="4" customFormat="1" ht="137.25" customHeight="1">
      <c r="A167" s="12" t="s">
        <v>63</v>
      </c>
      <c r="B167" s="12" t="s">
        <v>77</v>
      </c>
      <c r="C167" s="12" t="s">
        <v>4</v>
      </c>
      <c r="D167" s="40" t="s">
        <v>43</v>
      </c>
      <c r="E167" s="40" t="s">
        <v>65</v>
      </c>
      <c r="F167" s="45">
        <v>2020</v>
      </c>
      <c r="G167" s="20"/>
      <c r="H167" s="20"/>
      <c r="I167" s="70">
        <f t="shared" si="25"/>
        <v>7724.85</v>
      </c>
      <c r="J167" s="9">
        <v>7724.85</v>
      </c>
      <c r="K167" s="9"/>
      <c r="L167" s="9"/>
      <c r="M167" s="20"/>
    </row>
    <row r="168" spans="1:13" s="4" customFormat="1" ht="110.25" customHeight="1">
      <c r="A168" s="12" t="s">
        <v>63</v>
      </c>
      <c r="B168" s="12" t="s">
        <v>77</v>
      </c>
      <c r="C168" s="12" t="s">
        <v>4</v>
      </c>
      <c r="D168" s="40" t="s">
        <v>43</v>
      </c>
      <c r="E168" s="40" t="s">
        <v>241</v>
      </c>
      <c r="F168" s="9" t="s">
        <v>16</v>
      </c>
      <c r="G168" s="9">
        <v>510660</v>
      </c>
      <c r="H168" s="32">
        <v>96.6</v>
      </c>
      <c r="I168" s="70">
        <f t="shared" si="25"/>
        <v>17200</v>
      </c>
      <c r="J168" s="9">
        <v>17200</v>
      </c>
      <c r="K168" s="9"/>
      <c r="L168" s="9"/>
      <c r="M168" s="32">
        <v>100</v>
      </c>
    </row>
    <row r="169" spans="1:13" s="4" customFormat="1" ht="110.25" customHeight="1">
      <c r="A169" s="12" t="s">
        <v>63</v>
      </c>
      <c r="B169" s="12" t="s">
        <v>77</v>
      </c>
      <c r="C169" s="12" t="s">
        <v>4</v>
      </c>
      <c r="D169" s="40" t="s">
        <v>43</v>
      </c>
      <c r="E169" s="40" t="s">
        <v>358</v>
      </c>
      <c r="F169" s="9"/>
      <c r="G169" s="9"/>
      <c r="H169" s="32"/>
      <c r="I169" s="70">
        <f t="shared" si="25"/>
        <v>3000000</v>
      </c>
      <c r="J169" s="9">
        <v>3000000</v>
      </c>
      <c r="K169" s="9"/>
      <c r="L169" s="9"/>
      <c r="M169" s="32"/>
    </row>
    <row r="170" spans="1:13" s="4" customFormat="1" ht="93" customHeight="1">
      <c r="A170" s="12" t="s">
        <v>63</v>
      </c>
      <c r="B170" s="12" t="s">
        <v>77</v>
      </c>
      <c r="C170" s="12" t="s">
        <v>4</v>
      </c>
      <c r="D170" s="40" t="s">
        <v>43</v>
      </c>
      <c r="E170" s="47" t="s">
        <v>262</v>
      </c>
      <c r="F170" s="45">
        <v>2020</v>
      </c>
      <c r="G170" s="9"/>
      <c r="H170" s="32"/>
      <c r="I170" s="70">
        <f t="shared" si="25"/>
        <v>530000</v>
      </c>
      <c r="J170" s="9">
        <f>300000+230000</f>
        <v>530000</v>
      </c>
      <c r="K170" s="9"/>
      <c r="L170" s="9"/>
      <c r="M170" s="20"/>
    </row>
    <row r="171" spans="1:13" s="4" customFormat="1" ht="79.5" customHeight="1">
      <c r="A171" s="12" t="s">
        <v>63</v>
      </c>
      <c r="B171" s="12" t="s">
        <v>77</v>
      </c>
      <c r="C171" s="12" t="s">
        <v>4</v>
      </c>
      <c r="D171" s="40" t="s">
        <v>43</v>
      </c>
      <c r="E171" s="10" t="s">
        <v>312</v>
      </c>
      <c r="F171" s="45" t="s">
        <v>16</v>
      </c>
      <c r="G171" s="9">
        <v>4825384</v>
      </c>
      <c r="H171" s="32">
        <v>12.5</v>
      </c>
      <c r="I171" s="70">
        <f t="shared" si="25"/>
        <v>3074607.99</v>
      </c>
      <c r="J171" s="9">
        <f>1000000+74607.99+2000000</f>
        <v>3074607.99</v>
      </c>
      <c r="K171" s="9"/>
      <c r="L171" s="9"/>
      <c r="M171" s="32">
        <v>76.2</v>
      </c>
    </row>
    <row r="172" spans="1:13" s="4" customFormat="1" ht="87.75" customHeight="1">
      <c r="A172" s="12" t="s">
        <v>63</v>
      </c>
      <c r="B172" s="12" t="s">
        <v>77</v>
      </c>
      <c r="C172" s="12" t="s">
        <v>4</v>
      </c>
      <c r="D172" s="40" t="s">
        <v>43</v>
      </c>
      <c r="E172" s="10" t="s">
        <v>314</v>
      </c>
      <c r="F172" s="45">
        <v>2020</v>
      </c>
      <c r="G172" s="9"/>
      <c r="H172" s="20"/>
      <c r="I172" s="70">
        <f t="shared" si="25"/>
        <v>1606000</v>
      </c>
      <c r="J172" s="9">
        <f>1500000+106000</f>
        <v>1606000</v>
      </c>
      <c r="K172" s="9"/>
      <c r="L172" s="9"/>
      <c r="M172" s="20"/>
    </row>
    <row r="173" spans="1:13" s="4" customFormat="1" ht="75">
      <c r="A173" s="12" t="s">
        <v>63</v>
      </c>
      <c r="B173" s="12" t="s">
        <v>77</v>
      </c>
      <c r="C173" s="12" t="s">
        <v>4</v>
      </c>
      <c r="D173" s="40" t="s">
        <v>43</v>
      </c>
      <c r="E173" s="10" t="s">
        <v>315</v>
      </c>
      <c r="F173" s="45">
        <v>2020</v>
      </c>
      <c r="G173" s="20"/>
      <c r="H173" s="20"/>
      <c r="I173" s="70">
        <f t="shared" si="25"/>
        <v>18569569.399999999</v>
      </c>
      <c r="J173" s="9">
        <f>18269569.4+300000</f>
        <v>18569569.399999999</v>
      </c>
      <c r="K173" s="9"/>
      <c r="L173" s="9"/>
      <c r="M173" s="20"/>
    </row>
    <row r="174" spans="1:13" s="4" customFormat="1" ht="87" customHeight="1">
      <c r="A174" s="12" t="s">
        <v>63</v>
      </c>
      <c r="B174" s="12" t="s">
        <v>77</v>
      </c>
      <c r="C174" s="12" t="s">
        <v>4</v>
      </c>
      <c r="D174" s="40" t="s">
        <v>43</v>
      </c>
      <c r="E174" s="10" t="s">
        <v>332</v>
      </c>
      <c r="F174" s="45" t="s">
        <v>16</v>
      </c>
      <c r="G174" s="9">
        <v>488306</v>
      </c>
      <c r="H174" s="32">
        <v>97.6</v>
      </c>
      <c r="I174" s="70">
        <f t="shared" si="25"/>
        <v>69908.45</v>
      </c>
      <c r="J174" s="9">
        <f>58000+11908.45</f>
        <v>69908.45</v>
      </c>
      <c r="K174" s="9"/>
      <c r="L174" s="9"/>
      <c r="M174" s="20">
        <v>100</v>
      </c>
    </row>
    <row r="175" spans="1:13" s="4" customFormat="1" ht="88.5" customHeight="1">
      <c r="A175" s="12" t="s">
        <v>57</v>
      </c>
      <c r="B175" s="12" t="s">
        <v>82</v>
      </c>
      <c r="C175" s="12" t="s">
        <v>4</v>
      </c>
      <c r="D175" s="10" t="s">
        <v>58</v>
      </c>
      <c r="E175" s="40" t="s">
        <v>59</v>
      </c>
      <c r="F175" s="9" t="s">
        <v>16</v>
      </c>
      <c r="G175" s="9">
        <v>299010</v>
      </c>
      <c r="H175" s="32">
        <v>67.400000000000006</v>
      </c>
      <c r="I175" s="70">
        <f t="shared" si="25"/>
        <v>97631.55</v>
      </c>
      <c r="J175" s="9">
        <v>97631.55</v>
      </c>
      <c r="K175" s="9"/>
      <c r="L175" s="9"/>
      <c r="M175" s="32">
        <v>100</v>
      </c>
    </row>
    <row r="176" spans="1:13" s="4" customFormat="1" ht="102" customHeight="1">
      <c r="A176" s="12" t="s">
        <v>57</v>
      </c>
      <c r="B176" s="12" t="s">
        <v>82</v>
      </c>
      <c r="C176" s="12" t="s">
        <v>4</v>
      </c>
      <c r="D176" s="10" t="s">
        <v>58</v>
      </c>
      <c r="E176" s="40" t="s">
        <v>242</v>
      </c>
      <c r="F176" s="9" t="s">
        <v>16</v>
      </c>
      <c r="G176" s="9">
        <v>359658</v>
      </c>
      <c r="H176" s="32">
        <v>99.6</v>
      </c>
      <c r="I176" s="70">
        <f t="shared" si="25"/>
        <v>1350</v>
      </c>
      <c r="J176" s="9">
        <v>1350</v>
      </c>
      <c r="K176" s="9"/>
      <c r="L176" s="9"/>
      <c r="M176" s="32">
        <v>100</v>
      </c>
    </row>
    <row r="177" spans="1:13" s="4" customFormat="1" ht="118.5" customHeight="1">
      <c r="A177" s="12" t="s">
        <v>57</v>
      </c>
      <c r="B177" s="12" t="s">
        <v>82</v>
      </c>
      <c r="C177" s="12" t="s">
        <v>4</v>
      </c>
      <c r="D177" s="10" t="s">
        <v>58</v>
      </c>
      <c r="E177" s="40" t="s">
        <v>243</v>
      </c>
      <c r="F177" s="9" t="s">
        <v>16</v>
      </c>
      <c r="G177" s="9">
        <v>39640</v>
      </c>
      <c r="H177" s="32"/>
      <c r="I177" s="70">
        <f t="shared" si="25"/>
        <v>39640</v>
      </c>
      <c r="J177" s="9">
        <v>39640</v>
      </c>
      <c r="K177" s="9"/>
      <c r="L177" s="9"/>
      <c r="M177" s="32">
        <v>100</v>
      </c>
    </row>
    <row r="178" spans="1:13" s="4" customFormat="1" ht="102.75" customHeight="1">
      <c r="A178" s="12" t="s">
        <v>57</v>
      </c>
      <c r="B178" s="12" t="s">
        <v>82</v>
      </c>
      <c r="C178" s="12" t="s">
        <v>4</v>
      </c>
      <c r="D178" s="10" t="s">
        <v>58</v>
      </c>
      <c r="E178" s="40" t="s">
        <v>431</v>
      </c>
      <c r="F178" s="9" t="s">
        <v>16</v>
      </c>
      <c r="G178" s="9">
        <v>3016570</v>
      </c>
      <c r="H178" s="32">
        <v>99.5</v>
      </c>
      <c r="I178" s="70">
        <f t="shared" si="25"/>
        <v>14037.82</v>
      </c>
      <c r="J178" s="9">
        <v>14037.82</v>
      </c>
      <c r="K178" s="9"/>
      <c r="L178" s="9"/>
      <c r="M178" s="32">
        <v>100</v>
      </c>
    </row>
    <row r="179" spans="1:13" s="4" customFormat="1" ht="87" customHeight="1">
      <c r="A179" s="12" t="s">
        <v>57</v>
      </c>
      <c r="B179" s="12" t="s">
        <v>82</v>
      </c>
      <c r="C179" s="12" t="s">
        <v>4</v>
      </c>
      <c r="D179" s="10" t="s">
        <v>58</v>
      </c>
      <c r="E179" s="40" t="s">
        <v>244</v>
      </c>
      <c r="F179" s="9" t="s">
        <v>16</v>
      </c>
      <c r="G179" s="9">
        <v>653260</v>
      </c>
      <c r="H179" s="32">
        <v>99.6</v>
      </c>
      <c r="I179" s="70">
        <f t="shared" si="25"/>
        <v>2700</v>
      </c>
      <c r="J179" s="9">
        <v>2700</v>
      </c>
      <c r="K179" s="9"/>
      <c r="L179" s="9"/>
      <c r="M179" s="32">
        <v>100</v>
      </c>
    </row>
    <row r="180" spans="1:13" s="4" customFormat="1" ht="94.5" customHeight="1">
      <c r="A180" s="12" t="s">
        <v>57</v>
      </c>
      <c r="B180" s="12" t="s">
        <v>82</v>
      </c>
      <c r="C180" s="12" t="s">
        <v>4</v>
      </c>
      <c r="D180" s="10" t="s">
        <v>58</v>
      </c>
      <c r="E180" s="40" t="s">
        <v>366</v>
      </c>
      <c r="F180" s="9"/>
      <c r="G180" s="9"/>
      <c r="H180" s="32"/>
      <c r="I180" s="70">
        <f t="shared" si="25"/>
        <v>500000</v>
      </c>
      <c r="J180" s="9">
        <v>500000</v>
      </c>
      <c r="K180" s="9"/>
      <c r="L180" s="9"/>
      <c r="M180" s="32"/>
    </row>
    <row r="181" spans="1:13" s="4" customFormat="1" ht="84" customHeight="1">
      <c r="A181" s="12" t="s">
        <v>57</v>
      </c>
      <c r="B181" s="12" t="s">
        <v>82</v>
      </c>
      <c r="C181" s="12" t="s">
        <v>4</v>
      </c>
      <c r="D181" s="10" t="s">
        <v>58</v>
      </c>
      <c r="E181" s="40" t="s">
        <v>245</v>
      </c>
      <c r="F181" s="9" t="s">
        <v>69</v>
      </c>
      <c r="G181" s="9">
        <v>399359</v>
      </c>
      <c r="H181" s="32">
        <v>99.7</v>
      </c>
      <c r="I181" s="70">
        <f t="shared" si="25"/>
        <v>1026</v>
      </c>
      <c r="J181" s="9">
        <v>1026</v>
      </c>
      <c r="K181" s="9"/>
      <c r="L181" s="9"/>
      <c r="M181" s="32">
        <v>100</v>
      </c>
    </row>
    <row r="182" spans="1:13" s="4" customFormat="1" ht="101.25" customHeight="1">
      <c r="A182" s="12" t="s">
        <v>57</v>
      </c>
      <c r="B182" s="12" t="s">
        <v>82</v>
      </c>
      <c r="C182" s="12" t="s">
        <v>4</v>
      </c>
      <c r="D182" s="10" t="s">
        <v>58</v>
      </c>
      <c r="E182" s="40" t="s">
        <v>246</v>
      </c>
      <c r="F182" s="9" t="s">
        <v>16</v>
      </c>
      <c r="G182" s="9">
        <v>4189811</v>
      </c>
      <c r="H182" s="32">
        <v>90</v>
      </c>
      <c r="I182" s="70">
        <f t="shared" si="25"/>
        <v>29034.550000000047</v>
      </c>
      <c r="J182" s="9">
        <f>521762.02-492727.47</f>
        <v>29034.550000000047</v>
      </c>
      <c r="K182" s="9"/>
      <c r="L182" s="9"/>
      <c r="M182" s="32">
        <v>100</v>
      </c>
    </row>
    <row r="183" spans="1:13" s="4" customFormat="1" ht="116.25" customHeight="1">
      <c r="A183" s="12" t="s">
        <v>57</v>
      </c>
      <c r="B183" s="12" t="s">
        <v>82</v>
      </c>
      <c r="C183" s="12" t="s">
        <v>4</v>
      </c>
      <c r="D183" s="10" t="s">
        <v>58</v>
      </c>
      <c r="E183" s="40" t="s">
        <v>398</v>
      </c>
      <c r="F183" s="45">
        <v>2020</v>
      </c>
      <c r="G183" s="20"/>
      <c r="H183" s="32"/>
      <c r="I183" s="70">
        <f t="shared" si="25"/>
        <v>89000</v>
      </c>
      <c r="J183" s="9">
        <v>89000</v>
      </c>
      <c r="K183" s="9"/>
      <c r="L183" s="9"/>
      <c r="M183" s="32"/>
    </row>
    <row r="184" spans="1:13" s="4" customFormat="1" ht="95.25" customHeight="1">
      <c r="A184" s="12" t="s">
        <v>57</v>
      </c>
      <c r="B184" s="12" t="s">
        <v>82</v>
      </c>
      <c r="C184" s="12" t="s">
        <v>4</v>
      </c>
      <c r="D184" s="10" t="s">
        <v>58</v>
      </c>
      <c r="E184" s="40" t="s">
        <v>60</v>
      </c>
      <c r="F184" s="9" t="s">
        <v>16</v>
      </c>
      <c r="G184" s="9">
        <v>495262</v>
      </c>
      <c r="H184" s="32">
        <v>99.7</v>
      </c>
      <c r="I184" s="70">
        <f t="shared" si="25"/>
        <v>1620</v>
      </c>
      <c r="J184" s="9">
        <v>1620</v>
      </c>
      <c r="K184" s="9"/>
      <c r="L184" s="9"/>
      <c r="M184" s="32">
        <v>100</v>
      </c>
    </row>
    <row r="185" spans="1:13" s="4" customFormat="1" ht="134.25" customHeight="1">
      <c r="A185" s="12" t="s">
        <v>57</v>
      </c>
      <c r="B185" s="12" t="s">
        <v>82</v>
      </c>
      <c r="C185" s="12" t="s">
        <v>4</v>
      </c>
      <c r="D185" s="10" t="s">
        <v>58</v>
      </c>
      <c r="E185" s="40" t="s">
        <v>247</v>
      </c>
      <c r="F185" s="9" t="s">
        <v>16</v>
      </c>
      <c r="G185" s="9">
        <v>1499977</v>
      </c>
      <c r="H185" s="32">
        <v>44.3</v>
      </c>
      <c r="I185" s="70">
        <f t="shared" si="25"/>
        <v>834979.01</v>
      </c>
      <c r="J185" s="9">
        <v>834979.01</v>
      </c>
      <c r="K185" s="9"/>
      <c r="L185" s="9"/>
      <c r="M185" s="32">
        <v>100</v>
      </c>
    </row>
    <row r="186" spans="1:13" s="4" customFormat="1" ht="132" customHeight="1">
      <c r="A186" s="12" t="s">
        <v>57</v>
      </c>
      <c r="B186" s="12" t="s">
        <v>82</v>
      </c>
      <c r="C186" s="12" t="s">
        <v>4</v>
      </c>
      <c r="D186" s="10" t="s">
        <v>58</v>
      </c>
      <c r="E186" s="40" t="s">
        <v>61</v>
      </c>
      <c r="F186" s="9" t="s">
        <v>16</v>
      </c>
      <c r="G186" s="9">
        <v>196190</v>
      </c>
      <c r="H186" s="32">
        <v>99.3</v>
      </c>
      <c r="I186" s="70">
        <f t="shared" si="25"/>
        <v>1350</v>
      </c>
      <c r="J186" s="9">
        <v>1350</v>
      </c>
      <c r="K186" s="9"/>
      <c r="L186" s="9"/>
      <c r="M186" s="32">
        <v>100</v>
      </c>
    </row>
    <row r="187" spans="1:13" s="4" customFormat="1" ht="145.5" customHeight="1">
      <c r="A187" s="12" t="s">
        <v>57</v>
      </c>
      <c r="B187" s="12" t="s">
        <v>82</v>
      </c>
      <c r="C187" s="12" t="s">
        <v>4</v>
      </c>
      <c r="D187" s="10" t="s">
        <v>58</v>
      </c>
      <c r="E187" s="40" t="s">
        <v>248</v>
      </c>
      <c r="F187" s="9" t="s">
        <v>16</v>
      </c>
      <c r="G187" s="9">
        <v>3116498</v>
      </c>
      <c r="H187" s="32">
        <v>86.8</v>
      </c>
      <c r="I187" s="70">
        <f t="shared" si="25"/>
        <v>280784.71000000002</v>
      </c>
      <c r="J187" s="9">
        <f>411550.4-130765.69</f>
        <v>280784.71000000002</v>
      </c>
      <c r="K187" s="9"/>
      <c r="L187" s="9"/>
      <c r="M187" s="32">
        <v>100</v>
      </c>
    </row>
    <row r="188" spans="1:13" s="4" customFormat="1" ht="124.5" customHeight="1">
      <c r="A188" s="12" t="s">
        <v>57</v>
      </c>
      <c r="B188" s="12" t="s">
        <v>82</v>
      </c>
      <c r="C188" s="12" t="s">
        <v>4</v>
      </c>
      <c r="D188" s="10" t="s">
        <v>58</v>
      </c>
      <c r="E188" s="40" t="s">
        <v>249</v>
      </c>
      <c r="F188" s="45">
        <v>2020</v>
      </c>
      <c r="G188" s="9">
        <v>2736352</v>
      </c>
      <c r="H188" s="32">
        <v>91.7</v>
      </c>
      <c r="I188" s="70">
        <f t="shared" si="25"/>
        <v>2507845.14</v>
      </c>
      <c r="J188" s="9">
        <f>2510000-2154.86</f>
        <v>2507845.14</v>
      </c>
      <c r="K188" s="9"/>
      <c r="L188" s="9"/>
      <c r="M188" s="32">
        <v>91.7</v>
      </c>
    </row>
    <row r="189" spans="1:13" s="4" customFormat="1" ht="82.5" customHeight="1">
      <c r="A189" s="12" t="s">
        <v>57</v>
      </c>
      <c r="B189" s="12" t="s">
        <v>82</v>
      </c>
      <c r="C189" s="12" t="s">
        <v>4</v>
      </c>
      <c r="D189" s="10" t="s">
        <v>58</v>
      </c>
      <c r="E189" s="40" t="s">
        <v>222</v>
      </c>
      <c r="F189" s="9" t="s">
        <v>16</v>
      </c>
      <c r="G189" s="9">
        <v>2003149</v>
      </c>
      <c r="H189" s="32"/>
      <c r="I189" s="70">
        <f t="shared" si="25"/>
        <v>1913158</v>
      </c>
      <c r="J189" s="9">
        <v>1163158</v>
      </c>
      <c r="K189" s="9"/>
      <c r="L189" s="9">
        <v>750000</v>
      </c>
      <c r="M189" s="32">
        <v>100</v>
      </c>
    </row>
    <row r="190" spans="1:13" s="4" customFormat="1" ht="84" customHeight="1">
      <c r="A190" s="12" t="s">
        <v>57</v>
      </c>
      <c r="B190" s="12" t="s">
        <v>82</v>
      </c>
      <c r="C190" s="12" t="s">
        <v>4</v>
      </c>
      <c r="D190" s="10" t="s">
        <v>58</v>
      </c>
      <c r="E190" s="40" t="s">
        <v>70</v>
      </c>
      <c r="F190" s="9" t="s">
        <v>91</v>
      </c>
      <c r="G190" s="9">
        <v>18544506</v>
      </c>
      <c r="H190" s="32">
        <v>0.4</v>
      </c>
      <c r="I190" s="70">
        <f t="shared" si="25"/>
        <v>76471.59</v>
      </c>
      <c r="J190" s="9">
        <f>28109.33+48362.26</f>
        <v>76471.59</v>
      </c>
      <c r="K190" s="9"/>
      <c r="L190" s="9"/>
      <c r="M190" s="32">
        <v>100</v>
      </c>
    </row>
    <row r="191" spans="1:13" s="4" customFormat="1" ht="84" customHeight="1">
      <c r="A191" s="12" t="s">
        <v>57</v>
      </c>
      <c r="B191" s="12" t="s">
        <v>82</v>
      </c>
      <c r="C191" s="12" t="s">
        <v>4</v>
      </c>
      <c r="D191" s="10" t="s">
        <v>58</v>
      </c>
      <c r="E191" s="10" t="s">
        <v>309</v>
      </c>
      <c r="F191" s="45">
        <v>2020</v>
      </c>
      <c r="G191" s="9">
        <v>1499880</v>
      </c>
      <c r="H191" s="32"/>
      <c r="I191" s="70">
        <f t="shared" si="25"/>
        <v>1600000</v>
      </c>
      <c r="J191" s="9">
        <f>1500000+100000</f>
        <v>1600000</v>
      </c>
      <c r="K191" s="9"/>
      <c r="L191" s="9"/>
      <c r="M191" s="32">
        <v>100</v>
      </c>
    </row>
    <row r="192" spans="1:13" s="4" customFormat="1" ht="105.75" customHeight="1">
      <c r="A192" s="12" t="s">
        <v>57</v>
      </c>
      <c r="B192" s="12" t="s">
        <v>82</v>
      </c>
      <c r="C192" s="12" t="s">
        <v>4</v>
      </c>
      <c r="D192" s="10" t="s">
        <v>58</v>
      </c>
      <c r="E192" s="14" t="s">
        <v>437</v>
      </c>
      <c r="F192" s="45"/>
      <c r="G192" s="9"/>
      <c r="H192" s="32"/>
      <c r="I192" s="70">
        <f t="shared" si="25"/>
        <v>1000000</v>
      </c>
      <c r="J192" s="9">
        <v>1000000</v>
      </c>
      <c r="K192" s="9"/>
      <c r="L192" s="9"/>
      <c r="M192" s="32"/>
    </row>
    <row r="193" spans="1:13" s="4" customFormat="1" ht="84" customHeight="1">
      <c r="A193" s="12" t="s">
        <v>57</v>
      </c>
      <c r="B193" s="12" t="s">
        <v>82</v>
      </c>
      <c r="C193" s="12" t="s">
        <v>4</v>
      </c>
      <c r="D193" s="10" t="s">
        <v>58</v>
      </c>
      <c r="E193" s="10" t="s">
        <v>397</v>
      </c>
      <c r="F193" s="9" t="s">
        <v>16</v>
      </c>
      <c r="G193" s="9">
        <v>3726138</v>
      </c>
      <c r="H193" s="32">
        <v>25.2</v>
      </c>
      <c r="I193" s="70">
        <f t="shared" si="25"/>
        <v>2068459.46</v>
      </c>
      <c r="J193" s="9">
        <f>2068459.46</f>
        <v>2068459.46</v>
      </c>
      <c r="K193" s="9"/>
      <c r="L193" s="9"/>
      <c r="M193" s="32">
        <v>100</v>
      </c>
    </row>
    <row r="194" spans="1:13" s="4" customFormat="1" ht="84" customHeight="1">
      <c r="A194" s="12" t="s">
        <v>57</v>
      </c>
      <c r="B194" s="12" t="s">
        <v>82</v>
      </c>
      <c r="C194" s="12" t="s">
        <v>4</v>
      </c>
      <c r="D194" s="10" t="s">
        <v>58</v>
      </c>
      <c r="E194" s="10" t="s">
        <v>310</v>
      </c>
      <c r="F194" s="9" t="s">
        <v>16</v>
      </c>
      <c r="G194" s="9">
        <v>3412364</v>
      </c>
      <c r="H194" s="32">
        <v>11.8</v>
      </c>
      <c r="I194" s="70">
        <f t="shared" si="25"/>
        <v>2863510</v>
      </c>
      <c r="J194" s="9">
        <v>2863510</v>
      </c>
      <c r="K194" s="9"/>
      <c r="L194" s="9"/>
      <c r="M194" s="32">
        <v>100</v>
      </c>
    </row>
    <row r="195" spans="1:13" s="4" customFormat="1" ht="84" customHeight="1">
      <c r="A195" s="12" t="s">
        <v>57</v>
      </c>
      <c r="B195" s="12" t="s">
        <v>82</v>
      </c>
      <c r="C195" s="12" t="s">
        <v>4</v>
      </c>
      <c r="D195" s="10" t="s">
        <v>58</v>
      </c>
      <c r="E195" s="10" t="s">
        <v>311</v>
      </c>
      <c r="F195" s="9" t="s">
        <v>16</v>
      </c>
      <c r="G195" s="9">
        <v>1938910</v>
      </c>
      <c r="H195" s="32">
        <v>5.6</v>
      </c>
      <c r="I195" s="70">
        <f t="shared" si="25"/>
        <v>1829774</v>
      </c>
      <c r="J195" s="9">
        <v>1829774</v>
      </c>
      <c r="K195" s="9"/>
      <c r="L195" s="9"/>
      <c r="M195" s="32">
        <v>100</v>
      </c>
    </row>
    <row r="196" spans="1:13" s="4" customFormat="1" ht="84" customHeight="1">
      <c r="A196" s="12" t="s">
        <v>57</v>
      </c>
      <c r="B196" s="12" t="s">
        <v>82</v>
      </c>
      <c r="C196" s="12" t="s">
        <v>4</v>
      </c>
      <c r="D196" s="10" t="s">
        <v>58</v>
      </c>
      <c r="E196" s="10" t="s">
        <v>363</v>
      </c>
      <c r="F196" s="9"/>
      <c r="G196" s="9"/>
      <c r="H196" s="32"/>
      <c r="I196" s="70">
        <f t="shared" si="25"/>
        <v>100000</v>
      </c>
      <c r="J196" s="9">
        <v>100000</v>
      </c>
      <c r="K196" s="9"/>
      <c r="L196" s="9"/>
      <c r="M196" s="32"/>
    </row>
    <row r="197" spans="1:13" s="4" customFormat="1" ht="117.75" customHeight="1">
      <c r="A197" s="12" t="s">
        <v>57</v>
      </c>
      <c r="B197" s="12" t="s">
        <v>82</v>
      </c>
      <c r="C197" s="12" t="s">
        <v>4</v>
      </c>
      <c r="D197" s="10" t="s">
        <v>58</v>
      </c>
      <c r="E197" s="14" t="s">
        <v>436</v>
      </c>
      <c r="F197" s="9"/>
      <c r="G197" s="9"/>
      <c r="H197" s="32"/>
      <c r="I197" s="70">
        <f t="shared" si="25"/>
        <v>49000</v>
      </c>
      <c r="J197" s="9">
        <v>49000</v>
      </c>
      <c r="K197" s="9"/>
      <c r="L197" s="9"/>
      <c r="M197" s="32"/>
    </row>
    <row r="198" spans="1:13" s="4" customFormat="1" ht="109.5" customHeight="1">
      <c r="A198" s="12" t="s">
        <v>37</v>
      </c>
      <c r="B198" s="12" t="s">
        <v>83</v>
      </c>
      <c r="C198" s="12" t="s">
        <v>4</v>
      </c>
      <c r="D198" s="10" t="s">
        <v>38</v>
      </c>
      <c r="E198" s="40" t="s">
        <v>62</v>
      </c>
      <c r="F198" s="9" t="s">
        <v>69</v>
      </c>
      <c r="G198" s="9">
        <v>6801398</v>
      </c>
      <c r="H198" s="32">
        <v>67.599999999999994</v>
      </c>
      <c r="I198" s="70">
        <f t="shared" si="25"/>
        <v>87457.19</v>
      </c>
      <c r="J198" s="9">
        <v>87457.19</v>
      </c>
      <c r="K198" s="9"/>
      <c r="L198" s="9"/>
      <c r="M198" s="32">
        <v>69.099999999999994</v>
      </c>
    </row>
    <row r="199" spans="1:13" s="4" customFormat="1" ht="137.25" customHeight="1">
      <c r="A199" s="12" t="s">
        <v>37</v>
      </c>
      <c r="B199" s="12" t="s">
        <v>83</v>
      </c>
      <c r="C199" s="12" t="s">
        <v>4</v>
      </c>
      <c r="D199" s="10" t="s">
        <v>38</v>
      </c>
      <c r="E199" s="40" t="s">
        <v>287</v>
      </c>
      <c r="F199" s="9" t="s">
        <v>16</v>
      </c>
      <c r="G199" s="9">
        <v>239508</v>
      </c>
      <c r="H199" s="32">
        <v>93.1</v>
      </c>
      <c r="I199" s="70">
        <f t="shared" si="25"/>
        <v>16605.79</v>
      </c>
      <c r="J199" s="9">
        <v>16605.79</v>
      </c>
      <c r="K199" s="9"/>
      <c r="L199" s="9"/>
      <c r="M199" s="32">
        <v>100</v>
      </c>
    </row>
    <row r="200" spans="1:13" s="4" customFormat="1" ht="116.25" customHeight="1">
      <c r="A200" s="12" t="s">
        <v>37</v>
      </c>
      <c r="B200" s="12" t="s">
        <v>83</v>
      </c>
      <c r="C200" s="12" t="s">
        <v>4</v>
      </c>
      <c r="D200" s="10" t="s">
        <v>38</v>
      </c>
      <c r="E200" s="40" t="s">
        <v>250</v>
      </c>
      <c r="F200" s="9" t="s">
        <v>16</v>
      </c>
      <c r="G200" s="9">
        <v>1191337</v>
      </c>
      <c r="H200" s="32">
        <v>99.5</v>
      </c>
      <c r="I200" s="70">
        <f t="shared" si="25"/>
        <v>4673.8599999999997</v>
      </c>
      <c r="J200" s="9">
        <v>4673.8599999999997</v>
      </c>
      <c r="K200" s="9"/>
      <c r="L200" s="9"/>
      <c r="M200" s="32">
        <v>100</v>
      </c>
    </row>
    <row r="201" spans="1:13" s="4" customFormat="1" ht="114.75" customHeight="1">
      <c r="A201" s="12" t="s">
        <v>37</v>
      </c>
      <c r="B201" s="12" t="s">
        <v>83</v>
      </c>
      <c r="C201" s="12" t="s">
        <v>4</v>
      </c>
      <c r="D201" s="10" t="s">
        <v>38</v>
      </c>
      <c r="E201" s="40" t="s">
        <v>251</v>
      </c>
      <c r="F201" s="9"/>
      <c r="G201" s="20"/>
      <c r="H201" s="32"/>
      <c r="I201" s="70">
        <f t="shared" si="25"/>
        <v>25598</v>
      </c>
      <c r="J201" s="9">
        <f>29500-3902</f>
        <v>25598</v>
      </c>
      <c r="K201" s="9"/>
      <c r="L201" s="9"/>
      <c r="M201" s="32"/>
    </row>
    <row r="202" spans="1:13" s="4" customFormat="1" ht="146.25" customHeight="1">
      <c r="A202" s="12" t="s">
        <v>37</v>
      </c>
      <c r="B202" s="12" t="s">
        <v>83</v>
      </c>
      <c r="C202" s="12" t="s">
        <v>4</v>
      </c>
      <c r="D202" s="10" t="s">
        <v>38</v>
      </c>
      <c r="E202" s="10" t="s">
        <v>313</v>
      </c>
      <c r="F202" s="45">
        <v>2020</v>
      </c>
      <c r="G202" s="20"/>
      <c r="H202" s="32"/>
      <c r="I202" s="70">
        <f t="shared" si="25"/>
        <v>20000</v>
      </c>
      <c r="J202" s="9">
        <v>20000</v>
      </c>
      <c r="K202" s="9"/>
      <c r="L202" s="9"/>
      <c r="M202" s="32"/>
    </row>
    <row r="203" spans="1:13" s="4" customFormat="1" ht="146.25" customHeight="1">
      <c r="A203" s="12" t="s">
        <v>339</v>
      </c>
      <c r="B203" s="12" t="s">
        <v>340</v>
      </c>
      <c r="C203" s="12" t="s">
        <v>4</v>
      </c>
      <c r="D203" s="10" t="s">
        <v>341</v>
      </c>
      <c r="E203" s="10" t="s">
        <v>342</v>
      </c>
      <c r="F203" s="45">
        <v>2020</v>
      </c>
      <c r="G203" s="20"/>
      <c r="H203" s="32"/>
      <c r="I203" s="70">
        <f t="shared" si="25"/>
        <v>49275</v>
      </c>
      <c r="J203" s="9">
        <f>49900-625</f>
        <v>49275</v>
      </c>
      <c r="K203" s="9"/>
      <c r="L203" s="9"/>
      <c r="M203" s="32"/>
    </row>
    <row r="204" spans="1:13" ht="72" customHeight="1">
      <c r="A204" s="12" t="s">
        <v>7</v>
      </c>
      <c r="B204" s="12" t="s">
        <v>84</v>
      </c>
      <c r="C204" s="12" t="s">
        <v>4</v>
      </c>
      <c r="D204" s="10" t="s">
        <v>13</v>
      </c>
      <c r="E204" s="14" t="s">
        <v>66</v>
      </c>
      <c r="F204" s="9" t="s">
        <v>91</v>
      </c>
      <c r="G204" s="9">
        <v>1472828</v>
      </c>
      <c r="H204" s="32">
        <v>99.9</v>
      </c>
      <c r="I204" s="70">
        <f t="shared" si="25"/>
        <v>1835</v>
      </c>
      <c r="J204" s="9">
        <v>1835</v>
      </c>
      <c r="K204" s="9"/>
      <c r="L204" s="9"/>
      <c r="M204" s="32">
        <v>100</v>
      </c>
    </row>
    <row r="205" spans="1:13" ht="72" customHeight="1">
      <c r="A205" s="12" t="s">
        <v>7</v>
      </c>
      <c r="B205" s="12" t="s">
        <v>84</v>
      </c>
      <c r="C205" s="12" t="s">
        <v>4</v>
      </c>
      <c r="D205" s="10" t="s">
        <v>13</v>
      </c>
      <c r="E205" s="14" t="s">
        <v>364</v>
      </c>
      <c r="F205" s="9"/>
      <c r="G205" s="9"/>
      <c r="H205" s="32"/>
      <c r="I205" s="70">
        <f t="shared" si="25"/>
        <v>239425.37</v>
      </c>
      <c r="J205" s="9">
        <v>239425.37</v>
      </c>
      <c r="K205" s="9"/>
      <c r="L205" s="9"/>
      <c r="M205" s="32"/>
    </row>
    <row r="206" spans="1:13" ht="72" customHeight="1">
      <c r="A206" s="12" t="s">
        <v>7</v>
      </c>
      <c r="B206" s="12" t="s">
        <v>84</v>
      </c>
      <c r="C206" s="12" t="s">
        <v>4</v>
      </c>
      <c r="D206" s="10" t="s">
        <v>13</v>
      </c>
      <c r="E206" s="14" t="s">
        <v>365</v>
      </c>
      <c r="F206" s="9"/>
      <c r="G206" s="9"/>
      <c r="H206" s="32"/>
      <c r="I206" s="70">
        <f t="shared" si="25"/>
        <v>258803.43</v>
      </c>
      <c r="J206" s="9">
        <v>258803.43</v>
      </c>
      <c r="K206" s="9"/>
      <c r="L206" s="9"/>
      <c r="M206" s="32"/>
    </row>
    <row r="207" spans="1:13" ht="72" customHeight="1">
      <c r="A207" s="12" t="s">
        <v>7</v>
      </c>
      <c r="B207" s="12" t="s">
        <v>84</v>
      </c>
      <c r="C207" s="12" t="s">
        <v>4</v>
      </c>
      <c r="D207" s="10" t="s">
        <v>13</v>
      </c>
      <c r="E207" s="14" t="s">
        <v>368</v>
      </c>
      <c r="F207" s="9"/>
      <c r="G207" s="9"/>
      <c r="H207" s="32"/>
      <c r="I207" s="70">
        <f t="shared" si="25"/>
        <v>229351.28</v>
      </c>
      <c r="J207" s="9">
        <v>229351.28</v>
      </c>
      <c r="K207" s="9"/>
      <c r="L207" s="9"/>
      <c r="M207" s="32"/>
    </row>
    <row r="208" spans="1:13" ht="72" customHeight="1">
      <c r="A208" s="12" t="s">
        <v>7</v>
      </c>
      <c r="B208" s="12" t="s">
        <v>84</v>
      </c>
      <c r="C208" s="12" t="s">
        <v>4</v>
      </c>
      <c r="D208" s="10" t="s">
        <v>13</v>
      </c>
      <c r="E208" s="14" t="s">
        <v>367</v>
      </c>
      <c r="F208" s="9"/>
      <c r="G208" s="9"/>
      <c r="H208" s="32"/>
      <c r="I208" s="70">
        <f t="shared" si="25"/>
        <v>48219.62</v>
      </c>
      <c r="J208" s="9">
        <v>48219.62</v>
      </c>
      <c r="K208" s="9"/>
      <c r="L208" s="9"/>
      <c r="M208" s="32"/>
    </row>
    <row r="209" spans="1:15" ht="72" customHeight="1">
      <c r="A209" s="12" t="s">
        <v>7</v>
      </c>
      <c r="B209" s="12" t="s">
        <v>84</v>
      </c>
      <c r="C209" s="12" t="s">
        <v>4</v>
      </c>
      <c r="D209" s="10" t="s">
        <v>13</v>
      </c>
      <c r="E209" s="14" t="s">
        <v>362</v>
      </c>
      <c r="F209" s="9"/>
      <c r="G209" s="9"/>
      <c r="H209" s="32"/>
      <c r="I209" s="70">
        <f t="shared" si="25"/>
        <v>30000</v>
      </c>
      <c r="J209" s="9">
        <v>30000</v>
      </c>
      <c r="K209" s="9"/>
      <c r="L209" s="9"/>
      <c r="M209" s="32"/>
    </row>
    <row r="210" spans="1:15" ht="81" customHeight="1">
      <c r="A210" s="12" t="s">
        <v>7</v>
      </c>
      <c r="B210" s="12" t="s">
        <v>84</v>
      </c>
      <c r="C210" s="12" t="s">
        <v>4</v>
      </c>
      <c r="D210" s="10" t="s">
        <v>13</v>
      </c>
      <c r="E210" s="14" t="s">
        <v>383</v>
      </c>
      <c r="F210" s="9">
        <v>2020</v>
      </c>
      <c r="G210" s="9"/>
      <c r="H210" s="32"/>
      <c r="I210" s="70">
        <f t="shared" si="25"/>
        <v>1650000</v>
      </c>
      <c r="J210" s="9">
        <v>1650000</v>
      </c>
      <c r="K210" s="9"/>
      <c r="L210" s="9"/>
      <c r="M210" s="32"/>
    </row>
    <row r="211" spans="1:15" ht="116.25" customHeight="1">
      <c r="A211" s="12" t="s">
        <v>54</v>
      </c>
      <c r="B211" s="12" t="s">
        <v>85</v>
      </c>
      <c r="C211" s="12" t="s">
        <v>4</v>
      </c>
      <c r="D211" s="10" t="s">
        <v>55</v>
      </c>
      <c r="E211" s="14" t="s">
        <v>252</v>
      </c>
      <c r="F211" s="9" t="s">
        <v>69</v>
      </c>
      <c r="G211" s="9">
        <v>424063</v>
      </c>
      <c r="H211" s="32">
        <v>99.6</v>
      </c>
      <c r="I211" s="70">
        <f t="shared" si="25"/>
        <v>1620</v>
      </c>
      <c r="J211" s="9">
        <v>1620</v>
      </c>
      <c r="K211" s="9"/>
      <c r="L211" s="9"/>
      <c r="M211" s="32">
        <v>100</v>
      </c>
    </row>
    <row r="212" spans="1:15" ht="71.25" customHeight="1">
      <c r="A212" s="12" t="s">
        <v>54</v>
      </c>
      <c r="B212" s="12" t="s">
        <v>85</v>
      </c>
      <c r="C212" s="12" t="s">
        <v>4</v>
      </c>
      <c r="D212" s="10" t="s">
        <v>55</v>
      </c>
      <c r="E212" s="14" t="s">
        <v>56</v>
      </c>
      <c r="F212" s="9" t="s">
        <v>16</v>
      </c>
      <c r="G212" s="9">
        <v>659278</v>
      </c>
      <c r="H212" s="32">
        <v>96</v>
      </c>
      <c r="I212" s="70">
        <f t="shared" si="25"/>
        <v>26081</v>
      </c>
      <c r="J212" s="9">
        <v>26081</v>
      </c>
      <c r="K212" s="9"/>
      <c r="L212" s="9"/>
      <c r="M212" s="32">
        <v>100</v>
      </c>
    </row>
    <row r="213" spans="1:15" ht="174.75" customHeight="1">
      <c r="A213" s="12" t="s">
        <v>54</v>
      </c>
      <c r="B213" s="12" t="s">
        <v>85</v>
      </c>
      <c r="C213" s="12" t="s">
        <v>4</v>
      </c>
      <c r="D213" s="10" t="s">
        <v>55</v>
      </c>
      <c r="E213" s="48" t="s">
        <v>253</v>
      </c>
      <c r="F213" s="9" t="s">
        <v>16</v>
      </c>
      <c r="G213" s="9">
        <v>400538</v>
      </c>
      <c r="H213" s="32">
        <v>87</v>
      </c>
      <c r="I213" s="70">
        <f t="shared" si="25"/>
        <v>52080.639999999999</v>
      </c>
      <c r="J213" s="9">
        <v>52080.639999999999</v>
      </c>
      <c r="K213" s="9"/>
      <c r="L213" s="9"/>
      <c r="M213" s="32">
        <v>100</v>
      </c>
    </row>
    <row r="214" spans="1:15" ht="99.75" customHeight="1">
      <c r="A214" s="12" t="s">
        <v>54</v>
      </c>
      <c r="B214" s="12" t="s">
        <v>85</v>
      </c>
      <c r="C214" s="12" t="s">
        <v>4</v>
      </c>
      <c r="D214" s="10" t="s">
        <v>55</v>
      </c>
      <c r="E214" s="48" t="s">
        <v>182</v>
      </c>
      <c r="F214" s="9" t="s">
        <v>69</v>
      </c>
      <c r="G214" s="9">
        <v>35441736</v>
      </c>
      <c r="H214" s="32">
        <v>60.9</v>
      </c>
      <c r="I214" s="70">
        <f t="shared" si="25"/>
        <v>1386890</v>
      </c>
      <c r="J214" s="9">
        <v>1386890</v>
      </c>
      <c r="K214" s="9"/>
      <c r="L214" s="9"/>
      <c r="M214" s="32">
        <v>64.8</v>
      </c>
    </row>
    <row r="215" spans="1:15" ht="90" customHeight="1">
      <c r="A215" s="12" t="s">
        <v>54</v>
      </c>
      <c r="B215" s="12" t="s">
        <v>85</v>
      </c>
      <c r="C215" s="12" t="s">
        <v>4</v>
      </c>
      <c r="D215" s="10" t="s">
        <v>55</v>
      </c>
      <c r="E215" s="48" t="s">
        <v>308</v>
      </c>
      <c r="F215" s="9" t="s">
        <v>16</v>
      </c>
      <c r="G215" s="9">
        <v>1497810</v>
      </c>
      <c r="H215" s="32">
        <v>40</v>
      </c>
      <c r="I215" s="70">
        <f t="shared" si="25"/>
        <v>647810</v>
      </c>
      <c r="J215" s="9">
        <f>397810+250000</f>
        <v>647810</v>
      </c>
      <c r="K215" s="9"/>
      <c r="L215" s="9"/>
      <c r="M215" s="32">
        <v>83.3</v>
      </c>
    </row>
    <row r="216" spans="1:15" ht="90" customHeight="1">
      <c r="A216" s="12" t="s">
        <v>54</v>
      </c>
      <c r="B216" s="12" t="s">
        <v>85</v>
      </c>
      <c r="C216" s="12" t="s">
        <v>4</v>
      </c>
      <c r="D216" s="10" t="s">
        <v>55</v>
      </c>
      <c r="E216" s="48" t="s">
        <v>357</v>
      </c>
      <c r="F216" s="9"/>
      <c r="G216" s="9"/>
      <c r="H216" s="32"/>
      <c r="I216" s="70">
        <f t="shared" si="25"/>
        <v>100000</v>
      </c>
      <c r="J216" s="9">
        <v>100000</v>
      </c>
      <c r="K216" s="9"/>
      <c r="L216" s="9"/>
      <c r="M216" s="32"/>
    </row>
    <row r="217" spans="1:15" ht="128.25" customHeight="1">
      <c r="A217" s="12" t="s">
        <v>54</v>
      </c>
      <c r="B217" s="12" t="s">
        <v>85</v>
      </c>
      <c r="C217" s="12" t="s">
        <v>4</v>
      </c>
      <c r="D217" s="10" t="s">
        <v>55</v>
      </c>
      <c r="E217" s="14" t="s">
        <v>435</v>
      </c>
      <c r="F217" s="9"/>
      <c r="G217" s="9"/>
      <c r="H217" s="32"/>
      <c r="I217" s="70">
        <f t="shared" si="25"/>
        <v>1500000</v>
      </c>
      <c r="J217" s="9">
        <v>1500000</v>
      </c>
      <c r="K217" s="9"/>
      <c r="L217" s="9"/>
      <c r="M217" s="32"/>
    </row>
    <row r="218" spans="1:15" ht="117.75" customHeight="1">
      <c r="A218" s="12" t="s">
        <v>96</v>
      </c>
      <c r="B218" s="12" t="s">
        <v>97</v>
      </c>
      <c r="C218" s="12" t="s">
        <v>92</v>
      </c>
      <c r="D218" s="10" t="s">
        <v>100</v>
      </c>
      <c r="E218" s="48" t="s">
        <v>221</v>
      </c>
      <c r="F218" s="9" t="s">
        <v>89</v>
      </c>
      <c r="G218" s="9">
        <v>41405438</v>
      </c>
      <c r="H218" s="32">
        <v>72</v>
      </c>
      <c r="I218" s="70">
        <f t="shared" si="25"/>
        <v>6026284.2800000003</v>
      </c>
      <c r="J218" s="9">
        <f>26284.28+6000000</f>
        <v>6026284.2800000003</v>
      </c>
      <c r="K218" s="9"/>
      <c r="L218" s="9"/>
      <c r="M218" s="32">
        <v>86.6</v>
      </c>
      <c r="O218" s="76"/>
    </row>
    <row r="219" spans="1:15" ht="102.75" customHeight="1">
      <c r="A219" s="12" t="s">
        <v>96</v>
      </c>
      <c r="B219" s="12" t="s">
        <v>97</v>
      </c>
      <c r="C219" s="12" t="s">
        <v>92</v>
      </c>
      <c r="D219" s="10" t="s">
        <v>100</v>
      </c>
      <c r="E219" s="48" t="s">
        <v>183</v>
      </c>
      <c r="F219" s="9" t="s">
        <v>90</v>
      </c>
      <c r="G219" s="9">
        <v>64040819</v>
      </c>
      <c r="H219" s="32">
        <v>87.8</v>
      </c>
      <c r="I219" s="70">
        <f t="shared" si="25"/>
        <v>918576.21</v>
      </c>
      <c r="J219" s="9">
        <f>80153.21+838423</f>
        <v>918576.21</v>
      </c>
      <c r="K219" s="9"/>
      <c r="L219" s="9"/>
      <c r="M219" s="32">
        <v>100</v>
      </c>
    </row>
    <row r="220" spans="1:15" ht="96.75" customHeight="1">
      <c r="A220" s="12" t="s">
        <v>98</v>
      </c>
      <c r="B220" s="12" t="s">
        <v>99</v>
      </c>
      <c r="C220" s="12" t="s">
        <v>92</v>
      </c>
      <c r="D220" s="10" t="s">
        <v>101</v>
      </c>
      <c r="E220" s="48" t="s">
        <v>102</v>
      </c>
      <c r="F220" s="9" t="s">
        <v>69</v>
      </c>
      <c r="G220" s="9">
        <v>2990646</v>
      </c>
      <c r="H220" s="32">
        <v>91</v>
      </c>
      <c r="I220" s="70">
        <f t="shared" si="25"/>
        <v>295284</v>
      </c>
      <c r="J220" s="70">
        <f>290602.77-2260.82</f>
        <v>288341.95</v>
      </c>
      <c r="K220" s="9">
        <v>6942.05</v>
      </c>
      <c r="L220" s="9"/>
      <c r="M220" s="32">
        <v>100</v>
      </c>
    </row>
    <row r="221" spans="1:15" ht="118.5" customHeight="1">
      <c r="A221" s="12" t="s">
        <v>98</v>
      </c>
      <c r="B221" s="12" t="s">
        <v>99</v>
      </c>
      <c r="C221" s="12" t="s">
        <v>92</v>
      </c>
      <c r="D221" s="10" t="s">
        <v>101</v>
      </c>
      <c r="E221" s="48" t="s">
        <v>103</v>
      </c>
      <c r="F221" s="9" t="s">
        <v>16</v>
      </c>
      <c r="G221" s="9">
        <v>870445</v>
      </c>
      <c r="H221" s="32">
        <v>2.1</v>
      </c>
      <c r="I221" s="70">
        <f t="shared" si="25"/>
        <v>852693</v>
      </c>
      <c r="J221" s="49"/>
      <c r="K221" s="9">
        <v>852693</v>
      </c>
      <c r="L221" s="9"/>
      <c r="M221" s="32">
        <v>100</v>
      </c>
    </row>
    <row r="222" spans="1:15" ht="114" customHeight="1">
      <c r="A222" s="12" t="s">
        <v>98</v>
      </c>
      <c r="B222" s="12" t="s">
        <v>99</v>
      </c>
      <c r="C222" s="12" t="s">
        <v>92</v>
      </c>
      <c r="D222" s="10" t="s">
        <v>101</v>
      </c>
      <c r="E222" s="37" t="s">
        <v>105</v>
      </c>
      <c r="F222" s="9" t="s">
        <v>16</v>
      </c>
      <c r="G222" s="9">
        <v>1497934</v>
      </c>
      <c r="H222" s="32">
        <v>52.2</v>
      </c>
      <c r="I222" s="70">
        <f t="shared" si="25"/>
        <v>716142.48</v>
      </c>
      <c r="J222" s="49"/>
      <c r="K222" s="9">
        <v>716142.48</v>
      </c>
      <c r="L222" s="9"/>
      <c r="M222" s="32">
        <v>100</v>
      </c>
    </row>
    <row r="223" spans="1:15" ht="116.25" customHeight="1">
      <c r="A223" s="12" t="s">
        <v>98</v>
      </c>
      <c r="B223" s="12" t="s">
        <v>99</v>
      </c>
      <c r="C223" s="12" t="s">
        <v>92</v>
      </c>
      <c r="D223" s="10" t="s">
        <v>101</v>
      </c>
      <c r="E223" s="37" t="s">
        <v>104</v>
      </c>
      <c r="F223" s="9" t="s">
        <v>16</v>
      </c>
      <c r="G223" s="9">
        <v>1885861.43</v>
      </c>
      <c r="H223" s="32">
        <v>76.8</v>
      </c>
      <c r="I223" s="70">
        <f t="shared" si="25"/>
        <v>438113.55</v>
      </c>
      <c r="J223" s="49"/>
      <c r="K223" s="9">
        <v>438113.55</v>
      </c>
      <c r="L223" s="9"/>
      <c r="M223" s="32">
        <v>100</v>
      </c>
    </row>
    <row r="224" spans="1:15" ht="185.25" customHeight="1">
      <c r="A224" s="12" t="s">
        <v>98</v>
      </c>
      <c r="B224" s="12" t="s">
        <v>99</v>
      </c>
      <c r="C224" s="12" t="s">
        <v>92</v>
      </c>
      <c r="D224" s="10" t="s">
        <v>101</v>
      </c>
      <c r="E224" s="48" t="s">
        <v>254</v>
      </c>
      <c r="F224" s="9" t="s">
        <v>69</v>
      </c>
      <c r="G224" s="9">
        <v>79379657</v>
      </c>
      <c r="H224" s="32">
        <v>76.7</v>
      </c>
      <c r="I224" s="70">
        <f t="shared" si="25"/>
        <v>29066560.210000001</v>
      </c>
      <c r="J224" s="9">
        <v>18466560.210000001</v>
      </c>
      <c r="K224" s="9">
        <v>10600000</v>
      </c>
      <c r="L224" s="9"/>
      <c r="M224" s="32">
        <v>100</v>
      </c>
    </row>
    <row r="225" spans="1:14" ht="110.25" customHeight="1">
      <c r="A225" s="12" t="s">
        <v>98</v>
      </c>
      <c r="B225" s="12" t="s">
        <v>99</v>
      </c>
      <c r="C225" s="12" t="s">
        <v>92</v>
      </c>
      <c r="D225" s="10" t="s">
        <v>101</v>
      </c>
      <c r="E225" s="48" t="s">
        <v>335</v>
      </c>
      <c r="F225" s="9"/>
      <c r="G225" s="9"/>
      <c r="H225" s="32"/>
      <c r="I225" s="70">
        <f t="shared" si="25"/>
        <v>2999843</v>
      </c>
      <c r="J225" s="9"/>
      <c r="K225" s="9">
        <v>2999843</v>
      </c>
      <c r="L225" s="9"/>
      <c r="M225" s="32"/>
    </row>
    <row r="226" spans="1:14" ht="113.25" customHeight="1">
      <c r="A226" s="12" t="s">
        <v>28</v>
      </c>
      <c r="B226" s="12" t="s">
        <v>86</v>
      </c>
      <c r="C226" s="12" t="s">
        <v>29</v>
      </c>
      <c r="D226" s="10" t="s">
        <v>30</v>
      </c>
      <c r="E226" s="14" t="s">
        <v>106</v>
      </c>
      <c r="F226" s="9" t="s">
        <v>16</v>
      </c>
      <c r="G226" s="9">
        <v>14458027</v>
      </c>
      <c r="H226" s="32">
        <v>40.700000000000003</v>
      </c>
      <c r="I226" s="70">
        <f t="shared" si="25"/>
        <v>8058220.21</v>
      </c>
      <c r="J226" s="9">
        <v>8058220.21</v>
      </c>
      <c r="K226" s="9"/>
      <c r="L226" s="9"/>
      <c r="M226" s="32">
        <v>100</v>
      </c>
    </row>
    <row r="227" spans="1:14" ht="103.5" customHeight="1">
      <c r="A227" s="12" t="s">
        <v>28</v>
      </c>
      <c r="B227" s="12" t="s">
        <v>86</v>
      </c>
      <c r="C227" s="12" t="s">
        <v>29</v>
      </c>
      <c r="D227" s="10" t="s">
        <v>30</v>
      </c>
      <c r="E227" s="14" t="s">
        <v>107</v>
      </c>
      <c r="F227" s="9" t="s">
        <v>16</v>
      </c>
      <c r="G227" s="9">
        <v>9941501</v>
      </c>
      <c r="H227" s="32">
        <v>2.8</v>
      </c>
      <c r="I227" s="70">
        <f t="shared" si="25"/>
        <v>8556724.9199999999</v>
      </c>
      <c r="J227" s="9">
        <f>9659935.28-987000-116210.36</f>
        <v>8556724.9199999999</v>
      </c>
      <c r="K227" s="9"/>
      <c r="L227" s="9"/>
      <c r="M227" s="32">
        <v>100</v>
      </c>
    </row>
    <row r="228" spans="1:14" ht="101.25" customHeight="1">
      <c r="A228" s="12" t="s">
        <v>28</v>
      </c>
      <c r="B228" s="12" t="s">
        <v>86</v>
      </c>
      <c r="C228" s="12" t="s">
        <v>29</v>
      </c>
      <c r="D228" s="10" t="s">
        <v>30</v>
      </c>
      <c r="E228" s="14" t="s">
        <v>188</v>
      </c>
      <c r="F228" s="9" t="s">
        <v>16</v>
      </c>
      <c r="G228" s="9">
        <v>3058015</v>
      </c>
      <c r="H228" s="32">
        <v>96.4</v>
      </c>
      <c r="I228" s="70">
        <f t="shared" ref="I228:I239" si="26">J228+K228+L228</f>
        <v>111093.18</v>
      </c>
      <c r="J228" s="9">
        <v>111093.18</v>
      </c>
      <c r="K228" s="9"/>
      <c r="L228" s="9"/>
      <c r="M228" s="32">
        <v>100</v>
      </c>
    </row>
    <row r="229" spans="1:14" ht="109.5" customHeight="1">
      <c r="A229" s="12" t="s">
        <v>28</v>
      </c>
      <c r="B229" s="12" t="s">
        <v>86</v>
      </c>
      <c r="C229" s="12" t="s">
        <v>29</v>
      </c>
      <c r="D229" s="10" t="s">
        <v>30</v>
      </c>
      <c r="E229" s="14" t="s">
        <v>184</v>
      </c>
      <c r="F229" s="45">
        <v>2020</v>
      </c>
      <c r="G229" s="9"/>
      <c r="H229" s="32"/>
      <c r="I229" s="70">
        <f t="shared" si="26"/>
        <v>20000</v>
      </c>
      <c r="J229" s="9">
        <v>20000</v>
      </c>
      <c r="K229" s="9"/>
      <c r="L229" s="9"/>
      <c r="M229" s="32"/>
    </row>
    <row r="230" spans="1:14" ht="115.5" customHeight="1">
      <c r="A230" s="12" t="s">
        <v>28</v>
      </c>
      <c r="B230" s="12" t="s">
        <v>86</v>
      </c>
      <c r="C230" s="12" t="s">
        <v>29</v>
      </c>
      <c r="D230" s="10" t="s">
        <v>30</v>
      </c>
      <c r="E230" s="14" t="s">
        <v>185</v>
      </c>
      <c r="F230" s="45">
        <v>2020</v>
      </c>
      <c r="G230" s="9"/>
      <c r="H230" s="32"/>
      <c r="I230" s="70">
        <f t="shared" si="26"/>
        <v>323678</v>
      </c>
      <c r="J230" s="9">
        <v>323678</v>
      </c>
      <c r="K230" s="9"/>
      <c r="L230" s="9"/>
      <c r="M230" s="32"/>
    </row>
    <row r="231" spans="1:14" ht="115.5" customHeight="1">
      <c r="A231" s="12" t="s">
        <v>28</v>
      </c>
      <c r="B231" s="12" t="s">
        <v>86</v>
      </c>
      <c r="C231" s="12" t="s">
        <v>29</v>
      </c>
      <c r="D231" s="10" t="s">
        <v>30</v>
      </c>
      <c r="E231" s="14" t="s">
        <v>255</v>
      </c>
      <c r="F231" s="45">
        <v>2020</v>
      </c>
      <c r="G231" s="9"/>
      <c r="H231" s="32"/>
      <c r="I231" s="70">
        <f t="shared" si="26"/>
        <v>250000</v>
      </c>
      <c r="J231" s="9">
        <v>250000</v>
      </c>
      <c r="K231" s="9"/>
      <c r="L231" s="9"/>
      <c r="M231" s="32"/>
    </row>
    <row r="232" spans="1:14" ht="115.5" customHeight="1">
      <c r="A232" s="12" t="s">
        <v>28</v>
      </c>
      <c r="B232" s="12" t="s">
        <v>86</v>
      </c>
      <c r="C232" s="12" t="s">
        <v>29</v>
      </c>
      <c r="D232" s="10" t="s">
        <v>30</v>
      </c>
      <c r="E232" s="14" t="s">
        <v>223</v>
      </c>
      <c r="F232" s="45">
        <v>2020</v>
      </c>
      <c r="G232" s="9"/>
      <c r="H232" s="32"/>
      <c r="I232" s="70">
        <f t="shared" si="26"/>
        <v>143000</v>
      </c>
      <c r="J232" s="9">
        <v>143000</v>
      </c>
      <c r="K232" s="9"/>
      <c r="L232" s="9"/>
      <c r="M232" s="32"/>
    </row>
    <row r="233" spans="1:14" ht="115.5" customHeight="1">
      <c r="A233" s="12" t="s">
        <v>28</v>
      </c>
      <c r="B233" s="12" t="s">
        <v>86</v>
      </c>
      <c r="C233" s="12" t="s">
        <v>29</v>
      </c>
      <c r="D233" s="10" t="s">
        <v>30</v>
      </c>
      <c r="E233" s="14" t="s">
        <v>233</v>
      </c>
      <c r="F233" s="9" t="s">
        <v>16</v>
      </c>
      <c r="G233" s="9">
        <v>25927637</v>
      </c>
      <c r="H233" s="32">
        <v>1.2</v>
      </c>
      <c r="I233" s="70">
        <f t="shared" si="26"/>
        <v>8756162.0999999996</v>
      </c>
      <c r="J233" s="9">
        <f>12963818.5-1650000-2557656.4</f>
        <v>8756162.0999999996</v>
      </c>
      <c r="K233" s="9"/>
      <c r="L233" s="9"/>
      <c r="M233" s="32">
        <v>100</v>
      </c>
    </row>
    <row r="234" spans="1:14" ht="115.5" customHeight="1">
      <c r="A234" s="12" t="s">
        <v>28</v>
      </c>
      <c r="B234" s="12" t="s">
        <v>86</v>
      </c>
      <c r="C234" s="12" t="s">
        <v>29</v>
      </c>
      <c r="D234" s="10" t="s">
        <v>30</v>
      </c>
      <c r="E234" s="14" t="s">
        <v>234</v>
      </c>
      <c r="F234" s="9" t="s">
        <v>16</v>
      </c>
      <c r="G234" s="9">
        <v>28211957</v>
      </c>
      <c r="H234" s="32">
        <v>0.9</v>
      </c>
      <c r="I234" s="70">
        <f t="shared" si="26"/>
        <v>11862080.9</v>
      </c>
      <c r="J234" s="9">
        <f>14105978.5-2243897.6</f>
        <v>11862080.9</v>
      </c>
      <c r="K234" s="9"/>
      <c r="L234" s="9"/>
      <c r="M234" s="32">
        <v>100</v>
      </c>
    </row>
    <row r="235" spans="1:14" ht="154.5" customHeight="1">
      <c r="A235" s="12" t="s">
        <v>34</v>
      </c>
      <c r="B235" s="12" t="s">
        <v>87</v>
      </c>
      <c r="C235" s="50" t="s">
        <v>35</v>
      </c>
      <c r="D235" s="13" t="s">
        <v>36</v>
      </c>
      <c r="E235" s="14" t="s">
        <v>256</v>
      </c>
      <c r="F235" s="45">
        <v>2020</v>
      </c>
      <c r="G235" s="9"/>
      <c r="H235" s="32"/>
      <c r="I235" s="70">
        <f t="shared" si="26"/>
        <v>57138.400000000001</v>
      </c>
      <c r="J235" s="9">
        <f>57250-111.6</f>
        <v>57138.400000000001</v>
      </c>
      <c r="K235" s="9"/>
      <c r="L235" s="9"/>
      <c r="M235" s="32"/>
    </row>
    <row r="236" spans="1:14" ht="147.75" customHeight="1">
      <c r="A236" s="12" t="s">
        <v>34</v>
      </c>
      <c r="B236" s="12" t="s">
        <v>87</v>
      </c>
      <c r="C236" s="50" t="s">
        <v>35</v>
      </c>
      <c r="D236" s="13" t="s">
        <v>36</v>
      </c>
      <c r="E236" s="14" t="s">
        <v>257</v>
      </c>
      <c r="F236" s="45">
        <v>2020</v>
      </c>
      <c r="G236" s="9"/>
      <c r="H236" s="32"/>
      <c r="I236" s="70">
        <f t="shared" si="26"/>
        <v>32815</v>
      </c>
      <c r="J236" s="9">
        <v>32815</v>
      </c>
      <c r="K236" s="9"/>
      <c r="L236" s="9"/>
      <c r="M236" s="32"/>
    </row>
    <row r="237" spans="1:14" ht="143.25" customHeight="1">
      <c r="A237" s="12" t="s">
        <v>34</v>
      </c>
      <c r="B237" s="12" t="s">
        <v>87</v>
      </c>
      <c r="C237" s="50" t="s">
        <v>35</v>
      </c>
      <c r="D237" s="13" t="s">
        <v>36</v>
      </c>
      <c r="E237" s="48" t="s">
        <v>72</v>
      </c>
      <c r="F237" s="9" t="s">
        <v>89</v>
      </c>
      <c r="G237" s="9"/>
      <c r="H237" s="32"/>
      <c r="I237" s="70">
        <f t="shared" si="26"/>
        <v>201314.87</v>
      </c>
      <c r="J237" s="9">
        <v>201314.87</v>
      </c>
      <c r="K237" s="9"/>
      <c r="L237" s="9"/>
      <c r="M237" s="32"/>
      <c r="N237" s="7"/>
    </row>
    <row r="238" spans="1:14" ht="192.75" customHeight="1">
      <c r="A238" s="12" t="s">
        <v>224</v>
      </c>
      <c r="B238" s="12" t="s">
        <v>225</v>
      </c>
      <c r="C238" s="51" t="s">
        <v>168</v>
      </c>
      <c r="D238" s="52" t="s">
        <v>226</v>
      </c>
      <c r="E238" s="52" t="s">
        <v>232</v>
      </c>
      <c r="F238" s="9"/>
      <c r="G238" s="9"/>
      <c r="H238" s="32"/>
      <c r="I238" s="70">
        <f t="shared" si="26"/>
        <v>11442342</v>
      </c>
      <c r="J238" s="9">
        <f>12000000-557658</f>
        <v>11442342</v>
      </c>
      <c r="K238" s="9"/>
      <c r="L238" s="9"/>
      <c r="M238" s="32"/>
      <c r="N238" s="7"/>
    </row>
    <row r="239" spans="1:14" ht="186" customHeight="1">
      <c r="A239" s="12" t="s">
        <v>224</v>
      </c>
      <c r="B239" s="12" t="s">
        <v>225</v>
      </c>
      <c r="C239" s="51" t="s">
        <v>168</v>
      </c>
      <c r="D239" s="52" t="s">
        <v>226</v>
      </c>
      <c r="E239" s="52" t="s">
        <v>231</v>
      </c>
      <c r="F239" s="9" t="s">
        <v>69</v>
      </c>
      <c r="G239" s="9">
        <v>16448124</v>
      </c>
      <c r="H239" s="32">
        <v>1.4</v>
      </c>
      <c r="I239" s="70">
        <f t="shared" si="26"/>
        <v>10857418</v>
      </c>
      <c r="J239" s="9">
        <f>11000000-142582</f>
        <v>10857418</v>
      </c>
      <c r="K239" s="9"/>
      <c r="L239" s="9"/>
      <c r="M239" s="32">
        <v>100</v>
      </c>
      <c r="N239" s="7"/>
    </row>
    <row r="240" spans="1:14" ht="87.75" customHeight="1">
      <c r="A240" s="28" t="s">
        <v>129</v>
      </c>
      <c r="B240" s="12"/>
      <c r="C240" s="53"/>
      <c r="D240" s="54" t="s">
        <v>126</v>
      </c>
      <c r="E240" s="55"/>
      <c r="F240" s="47"/>
      <c r="G240" s="9"/>
      <c r="H240" s="9"/>
      <c r="I240" s="11">
        <f>I241</f>
        <v>128000</v>
      </c>
      <c r="J240" s="56">
        <f>J241</f>
        <v>128000</v>
      </c>
      <c r="K240" s="56"/>
      <c r="L240" s="56"/>
      <c r="M240" s="32"/>
      <c r="N240" s="7"/>
    </row>
    <row r="241" spans="1:14" ht="83.25" customHeight="1">
      <c r="A241" s="30" t="s">
        <v>130</v>
      </c>
      <c r="B241" s="12"/>
      <c r="C241" s="65"/>
      <c r="D241" s="19" t="s">
        <v>126</v>
      </c>
      <c r="E241" s="66"/>
      <c r="F241" s="47"/>
      <c r="G241" s="9"/>
      <c r="H241" s="9"/>
      <c r="I241" s="57">
        <f>+I243+I242</f>
        <v>128000</v>
      </c>
      <c r="J241" s="57">
        <f>+J243+J242</f>
        <v>128000</v>
      </c>
      <c r="K241" s="57"/>
      <c r="L241" s="57"/>
      <c r="M241" s="32"/>
      <c r="N241" s="7"/>
    </row>
    <row r="242" spans="1:14" ht="117" customHeight="1">
      <c r="A242" s="12" t="s">
        <v>319</v>
      </c>
      <c r="B242" s="12" t="s">
        <v>85</v>
      </c>
      <c r="C242" s="12" t="s">
        <v>4</v>
      </c>
      <c r="D242" s="10" t="s">
        <v>55</v>
      </c>
      <c r="E242" s="48" t="s">
        <v>320</v>
      </c>
      <c r="F242" s="47"/>
      <c r="G242" s="9"/>
      <c r="H242" s="9"/>
      <c r="I242" s="9">
        <f>J242+K242+L242</f>
        <v>100000</v>
      </c>
      <c r="J242" s="9">
        <v>100000</v>
      </c>
      <c r="K242" s="9"/>
      <c r="L242" s="9"/>
      <c r="M242" s="32"/>
      <c r="N242" s="7"/>
    </row>
    <row r="243" spans="1:14" ht="143.25" customHeight="1">
      <c r="A243" s="12">
        <v>1617660</v>
      </c>
      <c r="B243" s="12" t="s">
        <v>127</v>
      </c>
      <c r="C243" s="12" t="s">
        <v>92</v>
      </c>
      <c r="D243" s="10" t="s">
        <v>128</v>
      </c>
      <c r="E243" s="48" t="s">
        <v>186</v>
      </c>
      <c r="F243" s="47"/>
      <c r="G243" s="9"/>
      <c r="H243" s="9"/>
      <c r="I243" s="32">
        <v>28000</v>
      </c>
      <c r="J243" s="9">
        <v>28000</v>
      </c>
      <c r="K243" s="9"/>
      <c r="L243" s="9"/>
      <c r="M243" s="32"/>
      <c r="N243" s="7"/>
    </row>
    <row r="244" spans="1:14" ht="75.75" customHeight="1">
      <c r="A244" s="28" t="s">
        <v>39</v>
      </c>
      <c r="B244" s="12"/>
      <c r="C244" s="12"/>
      <c r="D244" s="17" t="s">
        <v>40</v>
      </c>
      <c r="E244" s="13"/>
      <c r="F244" s="14"/>
      <c r="G244" s="9"/>
      <c r="H244" s="9"/>
      <c r="I244" s="11">
        <f>I245</f>
        <v>2007670.02</v>
      </c>
      <c r="J244" s="11">
        <f>J245</f>
        <v>2007670.02</v>
      </c>
      <c r="K244" s="11"/>
      <c r="L244" s="11"/>
      <c r="M244" s="9"/>
      <c r="N244" s="6"/>
    </row>
    <row r="245" spans="1:14" ht="74.25" customHeight="1">
      <c r="A245" s="30" t="s">
        <v>41</v>
      </c>
      <c r="B245" s="12"/>
      <c r="C245" s="12"/>
      <c r="D245" s="19" t="s">
        <v>40</v>
      </c>
      <c r="E245" s="13"/>
      <c r="F245" s="14"/>
      <c r="G245" s="9"/>
      <c r="H245" s="9"/>
      <c r="I245" s="20">
        <f>I246+I247+I248+I249+I250</f>
        <v>2007670.02</v>
      </c>
      <c r="J245" s="20">
        <f>J246+J247+J248+J249+J250</f>
        <v>2007670.02</v>
      </c>
      <c r="K245" s="20"/>
      <c r="L245" s="20"/>
      <c r="M245" s="9"/>
      <c r="N245" s="6"/>
    </row>
    <row r="246" spans="1:14" ht="65.25" customHeight="1">
      <c r="A246" s="12" t="s">
        <v>67</v>
      </c>
      <c r="B246" s="12" t="s">
        <v>88</v>
      </c>
      <c r="C246" s="12" t="s">
        <v>29</v>
      </c>
      <c r="D246" s="13" t="s">
        <v>71</v>
      </c>
      <c r="E246" s="10" t="s">
        <v>399</v>
      </c>
      <c r="F246" s="14"/>
      <c r="G246" s="9"/>
      <c r="H246" s="9"/>
      <c r="I246" s="9">
        <f>J246+K246+L246</f>
        <v>425000</v>
      </c>
      <c r="J246" s="9">
        <v>425000</v>
      </c>
      <c r="K246" s="32"/>
      <c r="L246" s="32"/>
      <c r="M246" s="9"/>
      <c r="N246" s="6"/>
    </row>
    <row r="247" spans="1:14" ht="77.25" customHeight="1">
      <c r="A247" s="12" t="s">
        <v>67</v>
      </c>
      <c r="B247" s="12" t="s">
        <v>88</v>
      </c>
      <c r="C247" s="12" t="s">
        <v>29</v>
      </c>
      <c r="D247" s="13" t="s">
        <v>71</v>
      </c>
      <c r="E247" s="10" t="s">
        <v>355</v>
      </c>
      <c r="F247" s="14"/>
      <c r="G247" s="9"/>
      <c r="H247" s="9"/>
      <c r="I247" s="9">
        <f>J247+K247+L247</f>
        <v>50000</v>
      </c>
      <c r="J247" s="9">
        <v>50000</v>
      </c>
      <c r="K247" s="32"/>
      <c r="L247" s="32"/>
      <c r="M247" s="9"/>
      <c r="N247" s="6"/>
    </row>
    <row r="248" spans="1:14" ht="77.25" customHeight="1">
      <c r="A248" s="12" t="s">
        <v>67</v>
      </c>
      <c r="B248" s="12" t="s">
        <v>88</v>
      </c>
      <c r="C248" s="12" t="s">
        <v>29</v>
      </c>
      <c r="D248" s="13" t="s">
        <v>71</v>
      </c>
      <c r="E248" s="10" t="s">
        <v>356</v>
      </c>
      <c r="F248" s="14"/>
      <c r="G248" s="9"/>
      <c r="H248" s="9"/>
      <c r="I248" s="9">
        <f>J248+K248+L248</f>
        <v>50000</v>
      </c>
      <c r="J248" s="9">
        <v>50000</v>
      </c>
      <c r="K248" s="32"/>
      <c r="L248" s="32"/>
      <c r="M248" s="9"/>
      <c r="N248" s="6"/>
    </row>
    <row r="249" spans="1:14" ht="106.5" customHeight="1">
      <c r="A249" s="12" t="s">
        <v>67</v>
      </c>
      <c r="B249" s="12" t="s">
        <v>88</v>
      </c>
      <c r="C249" s="12" t="s">
        <v>29</v>
      </c>
      <c r="D249" s="13" t="s">
        <v>71</v>
      </c>
      <c r="E249" s="10" t="s">
        <v>93</v>
      </c>
      <c r="F249" s="14"/>
      <c r="G249" s="9"/>
      <c r="H249" s="9"/>
      <c r="I249" s="9">
        <v>48400</v>
      </c>
      <c r="J249" s="9">
        <v>48400</v>
      </c>
      <c r="K249" s="32"/>
      <c r="L249" s="32"/>
      <c r="M249" s="9"/>
      <c r="N249" s="6"/>
    </row>
    <row r="250" spans="1:14" ht="81.75" customHeight="1">
      <c r="A250" s="58" t="s">
        <v>179</v>
      </c>
      <c r="B250" s="58" t="s">
        <v>154</v>
      </c>
      <c r="C250" s="58" t="s">
        <v>92</v>
      </c>
      <c r="D250" s="59" t="s">
        <v>165</v>
      </c>
      <c r="E250" s="10" t="s">
        <v>204</v>
      </c>
      <c r="F250" s="14"/>
      <c r="G250" s="9"/>
      <c r="H250" s="9"/>
      <c r="I250" s="9">
        <f>SUM(I251:I256)</f>
        <v>1434270.02</v>
      </c>
      <c r="J250" s="9">
        <f>SUM(J251:J256)</f>
        <v>1434270.02</v>
      </c>
      <c r="K250" s="32"/>
      <c r="L250" s="32"/>
      <c r="M250" s="9"/>
      <c r="N250" s="6"/>
    </row>
    <row r="251" spans="1:14" ht="97.5" customHeight="1">
      <c r="A251" s="58" t="s">
        <v>179</v>
      </c>
      <c r="B251" s="58" t="s">
        <v>154</v>
      </c>
      <c r="C251" s="58" t="s">
        <v>92</v>
      </c>
      <c r="D251" s="59" t="s">
        <v>165</v>
      </c>
      <c r="E251" s="10" t="s">
        <v>205</v>
      </c>
      <c r="F251" s="14"/>
      <c r="G251" s="9"/>
      <c r="H251" s="9"/>
      <c r="I251" s="9">
        <v>510000</v>
      </c>
      <c r="J251" s="9">
        <v>510000</v>
      </c>
      <c r="K251" s="32"/>
      <c r="L251" s="32"/>
      <c r="M251" s="9"/>
      <c r="N251" s="6"/>
    </row>
    <row r="252" spans="1:14" ht="80.25" customHeight="1">
      <c r="A252" s="58" t="s">
        <v>179</v>
      </c>
      <c r="B252" s="58" t="s">
        <v>154</v>
      </c>
      <c r="C252" s="58" t="s">
        <v>92</v>
      </c>
      <c r="D252" s="59" t="s">
        <v>165</v>
      </c>
      <c r="E252" s="10" t="s">
        <v>206</v>
      </c>
      <c r="F252" s="14"/>
      <c r="G252" s="9"/>
      <c r="H252" s="9"/>
      <c r="I252" s="9">
        <f>174270.02+250000</f>
        <v>424270.02</v>
      </c>
      <c r="J252" s="9">
        <f>174270.02+250000</f>
        <v>424270.02</v>
      </c>
      <c r="K252" s="32"/>
      <c r="L252" s="32"/>
      <c r="M252" s="9"/>
      <c r="N252" s="6"/>
    </row>
    <row r="253" spans="1:14" ht="80.25" customHeight="1">
      <c r="A253" s="58" t="s">
        <v>179</v>
      </c>
      <c r="B253" s="58" t="s">
        <v>154</v>
      </c>
      <c r="C253" s="58" t="s">
        <v>92</v>
      </c>
      <c r="D253" s="13" t="s">
        <v>317</v>
      </c>
      <c r="E253" s="10" t="s">
        <v>434</v>
      </c>
      <c r="F253" s="14"/>
      <c r="G253" s="9"/>
      <c r="H253" s="9"/>
      <c r="I253" s="9">
        <f t="shared" ref="I253:I256" si="27">J253+K253+L253</f>
        <v>50000</v>
      </c>
      <c r="J253" s="9">
        <v>50000</v>
      </c>
      <c r="K253" s="32"/>
      <c r="L253" s="32"/>
      <c r="M253" s="9"/>
      <c r="N253" s="6"/>
    </row>
    <row r="254" spans="1:14" ht="101.25" customHeight="1">
      <c r="A254" s="58" t="s">
        <v>179</v>
      </c>
      <c r="B254" s="58" t="s">
        <v>154</v>
      </c>
      <c r="C254" s="58" t="s">
        <v>92</v>
      </c>
      <c r="D254" s="13" t="s">
        <v>317</v>
      </c>
      <c r="E254" s="10" t="s">
        <v>323</v>
      </c>
      <c r="F254" s="14"/>
      <c r="G254" s="9"/>
      <c r="H254" s="9"/>
      <c r="I254" s="9">
        <f t="shared" si="27"/>
        <v>50000</v>
      </c>
      <c r="J254" s="9">
        <v>50000</v>
      </c>
      <c r="K254" s="32"/>
      <c r="L254" s="32"/>
      <c r="M254" s="9"/>
      <c r="N254" s="6"/>
    </row>
    <row r="255" spans="1:14" ht="80.25" customHeight="1">
      <c r="A255" s="58" t="s">
        <v>179</v>
      </c>
      <c r="B255" s="58" t="s">
        <v>154</v>
      </c>
      <c r="C255" s="58" t="s">
        <v>92</v>
      </c>
      <c r="D255" s="13" t="s">
        <v>317</v>
      </c>
      <c r="E255" s="10" t="s">
        <v>324</v>
      </c>
      <c r="F255" s="14"/>
      <c r="G255" s="9"/>
      <c r="H255" s="9"/>
      <c r="I255" s="9">
        <f t="shared" si="27"/>
        <v>200000</v>
      </c>
      <c r="J255" s="9">
        <v>200000</v>
      </c>
      <c r="K255" s="32"/>
      <c r="L255" s="32"/>
      <c r="M255" s="9"/>
      <c r="N255" s="6"/>
    </row>
    <row r="256" spans="1:14" ht="80.25" customHeight="1">
      <c r="A256" s="58" t="s">
        <v>179</v>
      </c>
      <c r="B256" s="58" t="s">
        <v>154</v>
      </c>
      <c r="C256" s="58" t="s">
        <v>92</v>
      </c>
      <c r="D256" s="13" t="s">
        <v>317</v>
      </c>
      <c r="E256" s="10" t="s">
        <v>325</v>
      </c>
      <c r="F256" s="14"/>
      <c r="G256" s="9"/>
      <c r="H256" s="9"/>
      <c r="I256" s="9">
        <f t="shared" si="27"/>
        <v>200000</v>
      </c>
      <c r="J256" s="9">
        <v>200000</v>
      </c>
      <c r="K256" s="32"/>
      <c r="L256" s="32"/>
      <c r="M256" s="9"/>
      <c r="N256" s="6"/>
    </row>
    <row r="257" spans="1:14" ht="111.75" customHeight="1">
      <c r="A257" s="28" t="s">
        <v>421</v>
      </c>
      <c r="B257" s="58"/>
      <c r="C257" s="58"/>
      <c r="D257" s="17" t="s">
        <v>420</v>
      </c>
      <c r="E257" s="10"/>
      <c r="F257" s="14"/>
      <c r="G257" s="9"/>
      <c r="H257" s="9"/>
      <c r="I257" s="11">
        <f>+J257+K257+L257</f>
        <v>237800</v>
      </c>
      <c r="J257" s="11">
        <f>J258</f>
        <v>237800</v>
      </c>
      <c r="K257" s="32"/>
      <c r="L257" s="32"/>
      <c r="M257" s="9"/>
      <c r="N257" s="6"/>
    </row>
    <row r="258" spans="1:14" ht="94.5" customHeight="1">
      <c r="A258" s="12" t="s">
        <v>419</v>
      </c>
      <c r="B258" s="58"/>
      <c r="C258" s="58"/>
      <c r="D258" s="19" t="s">
        <v>420</v>
      </c>
      <c r="E258" s="10"/>
      <c r="F258" s="14"/>
      <c r="G258" s="9"/>
      <c r="H258" s="9"/>
      <c r="I258" s="20">
        <f t="shared" ref="I258" si="28">+J258+K258+L258</f>
        <v>237800</v>
      </c>
      <c r="J258" s="20">
        <f>J259</f>
        <v>237800</v>
      </c>
      <c r="K258" s="32"/>
      <c r="L258" s="32"/>
      <c r="M258" s="9"/>
      <c r="N258" s="6"/>
    </row>
    <row r="259" spans="1:14" ht="55.5" customHeight="1">
      <c r="A259" s="12" t="s">
        <v>422</v>
      </c>
      <c r="B259" s="12" t="s">
        <v>423</v>
      </c>
      <c r="C259" s="12" t="s">
        <v>424</v>
      </c>
      <c r="D259" s="13" t="s">
        <v>425</v>
      </c>
      <c r="E259" s="10" t="s">
        <v>438</v>
      </c>
      <c r="F259" s="14"/>
      <c r="G259" s="9"/>
      <c r="H259" s="9"/>
      <c r="I259" s="32">
        <f>+J259+K259+L259</f>
        <v>237800</v>
      </c>
      <c r="J259" s="9">
        <v>237800</v>
      </c>
      <c r="K259" s="32"/>
      <c r="L259" s="32"/>
      <c r="M259" s="9"/>
      <c r="N259" s="6"/>
    </row>
    <row r="260" spans="1:14" ht="57" customHeight="1">
      <c r="A260" s="28" t="s">
        <v>290</v>
      </c>
      <c r="B260" s="58"/>
      <c r="C260" s="58"/>
      <c r="D260" s="17" t="s">
        <v>330</v>
      </c>
      <c r="E260" s="10"/>
      <c r="F260" s="14"/>
      <c r="G260" s="9"/>
      <c r="H260" s="9"/>
      <c r="I260" s="11">
        <f>I261</f>
        <v>25761</v>
      </c>
      <c r="J260" s="11">
        <f>J261</f>
        <v>25761</v>
      </c>
      <c r="K260" s="32"/>
      <c r="L260" s="32"/>
      <c r="M260" s="9"/>
      <c r="N260" s="6"/>
    </row>
    <row r="261" spans="1:14" ht="52.5" customHeight="1">
      <c r="A261" s="12" t="s">
        <v>291</v>
      </c>
      <c r="B261" s="58"/>
      <c r="C261" s="58"/>
      <c r="D261" s="19" t="s">
        <v>330</v>
      </c>
      <c r="E261" s="10"/>
      <c r="F261" s="14"/>
      <c r="G261" s="9"/>
      <c r="H261" s="9"/>
      <c r="I261" s="20">
        <f>I262+I263</f>
        <v>25761</v>
      </c>
      <c r="J261" s="20">
        <f>J262+J263</f>
        <v>25761</v>
      </c>
      <c r="K261" s="32"/>
      <c r="L261" s="32"/>
      <c r="M261" s="9"/>
      <c r="N261" s="6"/>
    </row>
    <row r="262" spans="1:14" ht="102.75" customHeight="1">
      <c r="A262" s="12" t="s">
        <v>415</v>
      </c>
      <c r="B262" s="12" t="s">
        <v>416</v>
      </c>
      <c r="C262" s="12" t="s">
        <v>113</v>
      </c>
      <c r="D262" s="13" t="s">
        <v>417</v>
      </c>
      <c r="E262" s="10" t="s">
        <v>418</v>
      </c>
      <c r="F262" s="14"/>
      <c r="G262" s="9"/>
      <c r="H262" s="9"/>
      <c r="I262" s="32">
        <f>+J262+K262+L262</f>
        <v>15000</v>
      </c>
      <c r="J262" s="9">
        <v>15000</v>
      </c>
      <c r="K262" s="32"/>
      <c r="L262" s="32"/>
      <c r="M262" s="9"/>
      <c r="N262" s="6"/>
    </row>
    <row r="263" spans="1:14" ht="80.25" customHeight="1">
      <c r="A263" s="12" t="s">
        <v>292</v>
      </c>
      <c r="B263" s="12" t="s">
        <v>266</v>
      </c>
      <c r="C263" s="12" t="s">
        <v>162</v>
      </c>
      <c r="D263" s="13" t="s">
        <v>293</v>
      </c>
      <c r="E263" s="10" t="s">
        <v>294</v>
      </c>
      <c r="F263" s="14"/>
      <c r="G263" s="9"/>
      <c r="H263" s="9"/>
      <c r="I263" s="32">
        <f>+J263+K263+L263</f>
        <v>10761</v>
      </c>
      <c r="J263" s="9">
        <v>10761</v>
      </c>
      <c r="K263" s="32"/>
      <c r="L263" s="32"/>
      <c r="M263" s="9"/>
      <c r="N263" s="6"/>
    </row>
    <row r="264" spans="1:14" ht="87.75" customHeight="1">
      <c r="A264" s="28" t="s">
        <v>170</v>
      </c>
      <c r="B264" s="12"/>
      <c r="C264" s="12"/>
      <c r="D264" s="17" t="s">
        <v>171</v>
      </c>
      <c r="E264" s="10"/>
      <c r="F264" s="14"/>
      <c r="G264" s="9"/>
      <c r="H264" s="9"/>
      <c r="I264" s="11">
        <f>I265</f>
        <v>1526000</v>
      </c>
      <c r="J264" s="11">
        <f>J265</f>
        <v>1526000</v>
      </c>
      <c r="K264" s="32"/>
      <c r="L264" s="32"/>
      <c r="M264" s="9"/>
      <c r="N264" s="6"/>
    </row>
    <row r="265" spans="1:14" ht="69.75" customHeight="1">
      <c r="A265" s="30" t="s">
        <v>172</v>
      </c>
      <c r="B265" s="12"/>
      <c r="C265" s="12"/>
      <c r="D265" s="19" t="s">
        <v>171</v>
      </c>
      <c r="E265" s="10"/>
      <c r="F265" s="14"/>
      <c r="G265" s="9"/>
      <c r="H265" s="9"/>
      <c r="I265" s="20">
        <f>I266+I267</f>
        <v>1526000</v>
      </c>
      <c r="J265" s="20">
        <f t="shared" ref="J265" si="29">J266+J267</f>
        <v>1526000</v>
      </c>
      <c r="K265" s="20"/>
      <c r="L265" s="20"/>
      <c r="M265" s="9"/>
      <c r="N265" s="6"/>
    </row>
    <row r="266" spans="1:14" ht="112.5">
      <c r="A266" s="12" t="s">
        <v>166</v>
      </c>
      <c r="B266" s="12" t="s">
        <v>167</v>
      </c>
      <c r="C266" s="12" t="s">
        <v>168</v>
      </c>
      <c r="D266" s="13" t="s">
        <v>169</v>
      </c>
      <c r="E266" s="10" t="s">
        <v>189</v>
      </c>
      <c r="F266" s="14"/>
      <c r="G266" s="9"/>
      <c r="H266" s="9"/>
      <c r="I266" s="32">
        <f>+J266+K266+L266</f>
        <v>186000</v>
      </c>
      <c r="J266" s="32">
        <v>186000</v>
      </c>
      <c r="K266" s="32"/>
      <c r="L266" s="32"/>
      <c r="M266" s="9"/>
      <c r="N266" s="6"/>
    </row>
    <row r="267" spans="1:14" ht="112.5">
      <c r="A267" s="12" t="s">
        <v>166</v>
      </c>
      <c r="B267" s="12" t="s">
        <v>167</v>
      </c>
      <c r="C267" s="12" t="s">
        <v>168</v>
      </c>
      <c r="D267" s="13" t="s">
        <v>169</v>
      </c>
      <c r="E267" s="60" t="s">
        <v>400</v>
      </c>
      <c r="F267" s="14"/>
      <c r="G267" s="9"/>
      <c r="H267" s="9"/>
      <c r="I267" s="32">
        <f>+J267+K267+L267</f>
        <v>1340000</v>
      </c>
      <c r="J267" s="32">
        <f>650000+690000</f>
        <v>1340000</v>
      </c>
      <c r="K267" s="32"/>
      <c r="L267" s="32"/>
      <c r="M267" s="9"/>
      <c r="N267" s="6"/>
    </row>
    <row r="268" spans="1:14" ht="33.75" customHeight="1">
      <c r="A268" s="61" t="s">
        <v>14</v>
      </c>
      <c r="B268" s="61" t="s">
        <v>14</v>
      </c>
      <c r="C268" s="61" t="s">
        <v>14</v>
      </c>
      <c r="D268" s="62" t="s">
        <v>15</v>
      </c>
      <c r="E268" s="63"/>
      <c r="F268" s="63"/>
      <c r="G268" s="11"/>
      <c r="H268" s="11"/>
      <c r="I268" s="11">
        <f>I12+I23+I72+I96+I102+I107+I135+I161+I240+I244+I264+I91+I260+I257</f>
        <v>280197857.28000003</v>
      </c>
      <c r="J268" s="11">
        <f>J12+J23+J72+J96+J102+J107+J135+J161+J240+J244+J264+J91+J260+J257</f>
        <v>245269989.20000005</v>
      </c>
      <c r="K268" s="11">
        <f>K12+K23+K72+K96+K102+K107+K135+K161+K240+K244+K264+K91+K260+K257</f>
        <v>26969571.079999998</v>
      </c>
      <c r="L268" s="11">
        <f>L12+L23+L72+L96+L102+L107+L135+L161+L240+L244+L264+L91+L260+L257</f>
        <v>7958297</v>
      </c>
      <c r="M268" s="11"/>
    </row>
    <row r="269" spans="1:14" ht="17.25" customHeight="1">
      <c r="A269" s="89"/>
      <c r="B269" s="89"/>
      <c r="C269" s="89"/>
      <c r="D269" s="89"/>
      <c r="E269" s="89"/>
      <c r="F269" s="90"/>
      <c r="G269" s="90"/>
      <c r="H269" s="90"/>
      <c r="I269" s="90"/>
      <c r="J269" s="90"/>
      <c r="K269" s="90"/>
      <c r="L269" s="90"/>
      <c r="M269" s="90"/>
    </row>
    <row r="270" spans="1:14" ht="55.5" customHeight="1">
      <c r="A270" s="97"/>
      <c r="B270" s="97"/>
      <c r="C270" s="97"/>
      <c r="D270" s="97"/>
      <c r="E270" s="97"/>
      <c r="F270" s="97"/>
      <c r="G270" s="97"/>
      <c r="H270" s="97"/>
      <c r="I270" s="97"/>
      <c r="J270" s="97"/>
      <c r="K270" s="97"/>
      <c r="L270" s="97"/>
      <c r="M270" s="97"/>
    </row>
    <row r="271" spans="1:14" s="3" customFormat="1" ht="23.25" hidden="1">
      <c r="A271" s="91"/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1"/>
    </row>
    <row r="272" spans="1:14" s="3" customFormat="1" ht="120" customHeight="1">
      <c r="A272" s="92" t="s">
        <v>8</v>
      </c>
      <c r="B272" s="91"/>
      <c r="C272" s="91"/>
      <c r="D272" s="91"/>
      <c r="E272" s="91"/>
      <c r="F272" s="91"/>
      <c r="G272" s="91"/>
      <c r="H272" s="91"/>
      <c r="I272" s="93"/>
      <c r="J272" s="91"/>
      <c r="K272" s="91"/>
      <c r="L272" s="92" t="s">
        <v>9</v>
      </c>
      <c r="M272" s="91"/>
    </row>
    <row r="273" spans="1:13" ht="66" customHeight="1">
      <c r="A273" s="96" t="s">
        <v>406</v>
      </c>
      <c r="B273" s="96"/>
      <c r="C273" s="96"/>
      <c r="D273" s="96"/>
      <c r="E273" s="94"/>
      <c r="F273" s="89"/>
      <c r="G273" s="89"/>
      <c r="H273" s="89"/>
      <c r="I273" s="74"/>
      <c r="J273" s="95"/>
      <c r="K273" s="95"/>
      <c r="L273" s="95" t="s">
        <v>407</v>
      </c>
      <c r="M273" s="89"/>
    </row>
    <row r="274" spans="1:13" ht="18.7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t="18.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t="18.7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</row>
  </sheetData>
  <sheetProtection formatCells="0" formatColumns="0" formatRows="0" insertColumns="0" insertRows="0" insertHyperlinks="0" deleteColumns="0" deleteRows="0" sort="0" autoFilter="0" pivotTables="0"/>
  <customSheetViews>
    <customSheetView guid="{2DF14B55-54F3-4E86-BD73-319E8B09905C}" scale="50" showPageBreaks="1" printArea="1" hiddenRows="1" view="pageBreakPreview" topLeftCell="A263">
      <selection activeCell="K72" sqref="K72:L72"/>
      <pageMargins left="0.59055118110236227" right="0.53" top="0.65" bottom="0.19685039370078741" header="0.36" footer="0"/>
      <printOptions horizontalCentered="1"/>
      <pageSetup paperSize="9" scale="42" orientation="landscape" r:id="rId1"/>
      <headerFooter differentFirst="1" alignWithMargins="0">
        <oddHeader>&amp;R&amp;14
Продовження додатка 6</oddHeader>
      </headerFooter>
    </customSheetView>
    <customSheetView guid="{6191942C-4D3B-47B9-986D-EB2524784E3A}" scale="75" showPageBreaks="1" hiddenRows="1" view="pageBreakPreview" topLeftCell="B7">
      <pane ySplit="2" topLeftCell="A90" activePane="bottomLeft" state="frozen"/>
      <selection pane="bottomLeft" activeCell="E90" sqref="E90"/>
      <rowBreaks count="2" manualBreakCount="2">
        <brk id="91" max="9" man="1"/>
        <brk id="100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2"/>
      <headerFooter differentFirst="1" alignWithMargins="0">
        <oddHeader>&amp;R&amp;14
Продовження додатка 6</oddHeader>
      </headerFooter>
    </customSheetView>
    <customSheetView guid="{1F1F56A9-BA00-4973-95ED-0E6424B560A4}" scale="50" showPageBreaks="1" printArea="1" hiddenRows="1" view="pageBreakPreview" topLeftCell="A264">
      <selection activeCell="I268" sqref="I268"/>
      <rowBreaks count="9" manualBreakCount="9">
        <brk id="18" max="12" man="1"/>
        <brk id="31" max="12" man="1"/>
        <brk id="46" max="12" man="1"/>
        <brk id="55" max="12" man="1"/>
        <brk id="69" max="12" man="1"/>
        <brk id="87" max="12" man="1"/>
        <brk id="97" max="12" man="1"/>
        <brk id="116" max="12" man="1"/>
        <brk id="235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3"/>
      <headerFooter differentFirst="1" alignWithMargins="0">
        <oddHeader>&amp;R&amp;14
Продовження додатка 6</oddHeader>
      </headerFooter>
    </customSheetView>
    <customSheetView guid="{571B61A6-1904-4FC2-A9E0-DBF436E3A184}" scale="67" showPageBreaks="1" printArea="1" hiddenRows="1" view="pageBreakPreview" topLeftCell="A7">
      <pane xSplit="3" ySplit="4" topLeftCell="D186" activePane="bottomRight" state="frozen"/>
      <selection pane="bottomRight" activeCell="J208" sqref="J208"/>
      <rowBreaks count="8" manualBreakCount="8">
        <brk id="31" max="12" man="1"/>
        <brk id="55" max="12" man="1"/>
        <brk id="70" max="12" man="1"/>
        <brk id="82" max="12" man="1"/>
        <brk id="110" max="12" man="1"/>
        <brk id="119" max="12" man="1"/>
        <brk id="206" max="12" man="1"/>
        <brk id="227" max="12" man="1"/>
      </rowBreaks>
      <pageMargins left="0.59055118110236227" right="0.39370078740157483" top="0.86614173228346458" bottom="0.19685039370078741" header="0" footer="0"/>
      <printOptions horizontalCentered="1"/>
      <pageSetup paperSize="9" scale="40" orientation="landscape" r:id="rId4"/>
      <headerFooter differentFirst="1" alignWithMargins="0">
        <oddHeader>&amp;R&amp;14
Продовження додатка 6</oddHeader>
      </headerFooter>
    </customSheetView>
    <customSheetView guid="{907AAE17-B701-4AD1-92CD-A0B4B5571C7A}" scale="50" showPageBreaks="1" hiddenRows="1" view="pageBreakPreview" topLeftCell="A9">
      <selection activeCell="B15" sqref="B15"/>
      <pageMargins left="0.59055118110236227" right="0.39370078740157483" top="0.86614173228346458" bottom="0.19685039370078741" header="0" footer="0"/>
      <printOptions horizontalCentered="1"/>
      <pageSetup paperSize="9" scale="50" orientation="landscape" r:id="rId5"/>
      <headerFooter differentFirst="1" alignWithMargins="0">
        <oddHeader>&amp;R&amp;14
Продовження додатка 6</oddHeader>
      </headerFooter>
    </customSheetView>
    <customSheetView guid="{21DB0D47-AEF4-4AA4-A186-DE966A02E2DE}" scale="75" showPageBreaks="1" hiddenRows="1" view="pageBreakPreview" topLeftCell="D9">
      <selection activeCell="D10" sqref="D10"/>
      <rowBreaks count="8" manualBreakCount="8">
        <brk id="18" max="16383" man="1"/>
        <brk id="28" max="16383" man="1"/>
        <brk id="37" max="16383" man="1"/>
        <brk id="44" max="16383" man="1"/>
        <brk id="52" max="16383" man="1"/>
        <brk id="58" max="16383" man="1"/>
        <brk id="64" max="16383" man="1"/>
        <brk id="78" max="9" man="1"/>
      </rowBreaks>
      <pageMargins left="0.59055118110236227" right="0.39370078740157483" top="0.86614173228346458" bottom="0.19685039370078741" header="0" footer="0"/>
      <printOptions horizontalCentered="1"/>
      <pageSetup paperSize="9" scale="48" orientation="landscape" r:id="rId6"/>
      <headerFooter differentFirst="1" alignWithMargins="0">
        <oddHeader>&amp;R&amp;14
Продовження додатка 6</oddHeader>
      </headerFooter>
    </customSheetView>
    <customSheetView guid="{E4AFF5C9-3DFC-4607-9EDE-F8BFA129163D}" scale="50" showPageBreaks="1" hiddenRows="1" view="pageBreakPreview" topLeftCell="A99">
      <selection activeCell="G89" sqref="G89"/>
      <rowBreaks count="8" manualBreakCount="8">
        <brk id="31" max="12" man="1"/>
        <brk id="58" max="12" man="1"/>
        <brk id="74" max="12" man="1"/>
        <brk id="86" max="12" man="1"/>
        <brk id="118" max="12" man="1"/>
        <brk id="127" max="12" man="1"/>
        <brk id="221" max="12" man="1"/>
        <brk id="241" max="12" man="1"/>
      </rowBreaks>
      <pageMargins left="0.59055118110236227" right="0.39370078740157483" top="0.86614173228346458" bottom="0.19685039370078741" header="0" footer="0"/>
      <printOptions horizontalCentered="1"/>
      <pageSetup paperSize="9" scale="38" orientation="landscape" r:id="rId7"/>
      <headerFooter differentFirst="1" alignWithMargins="0">
        <oddHeader>&amp;R&amp;14
Продовження додатка 6</oddHeader>
      </headerFooter>
    </customSheetView>
    <customSheetView guid="{CD175147-1AE1-4489-835A-3B5FE744F708}" scale="75" showPageBreaks="1" hiddenRows="1" view="pageBreakPreview">
      <pane ySplit="11" topLeftCell="A241" activePane="bottomLeft" state="frozen"/>
      <selection pane="bottomLeft" activeCell="E246" sqref="E246"/>
      <rowBreaks count="2" manualBreakCount="2">
        <brk id="82" max="9" man="1"/>
        <brk id="91" max="16383" man="1"/>
      </rowBreaks>
      <pageMargins left="0.59055118110236227" right="0.39370078740157483" top="0.86614173228346458" bottom="0.19685039370078741" header="0" footer="0"/>
      <printOptions horizontalCentered="1"/>
      <pageSetup paperSize="9" scale="43" orientation="landscape" r:id="rId8"/>
      <headerFooter differentFirst="1" alignWithMargins="0">
        <oddHeader>&amp;R&amp;14
Продовження додатка 6</oddHeader>
      </headerFooter>
    </customSheetView>
    <customSheetView guid="{F1F54A05-5B5E-4C6E-AAE8-48311ED03AC9}" scale="55" showPageBreaks="1" topLeftCell="A9">
      <pane ySplit="2" topLeftCell="A266" activePane="bottomLeft" state="frozen"/>
      <selection pane="bottomLeft" activeCell="A269" sqref="A269:M269"/>
      <pageMargins left="0.59055118110236227" right="0.15748031496062992" top="0.6692913385826772" bottom="0.19685039370078741" header="0" footer="0"/>
      <printOptions horizontalCentered="1"/>
      <pageSetup paperSize="9" scale="42" orientation="landscape" r:id="rId9"/>
      <headerFooter differentFirst="1" alignWithMargins="0">
        <oddHeader>&amp;R&amp;14
Продовження додатка 6</oddHeader>
      </headerFooter>
    </customSheetView>
  </customSheetViews>
  <mergeCells count="20">
    <mergeCell ref="K2:L2"/>
    <mergeCell ref="K3:L3"/>
    <mergeCell ref="K4:L4"/>
    <mergeCell ref="B8:B10"/>
    <mergeCell ref="A8:A10"/>
    <mergeCell ref="A273:D273"/>
    <mergeCell ref="A270:M270"/>
    <mergeCell ref="A5:M5"/>
    <mergeCell ref="I9:I10"/>
    <mergeCell ref="H8:H10"/>
    <mergeCell ref="G8:G10"/>
    <mergeCell ref="F8:F10"/>
    <mergeCell ref="E8:E10"/>
    <mergeCell ref="M8:M10"/>
    <mergeCell ref="J9:L9"/>
    <mergeCell ref="I8:L8"/>
    <mergeCell ref="D8:D10"/>
    <mergeCell ref="C8:C10"/>
    <mergeCell ref="A6:B6"/>
    <mergeCell ref="A7:B7"/>
  </mergeCells>
  <phoneticPr fontId="0" type="noConversion"/>
  <printOptions horizontalCentered="1"/>
  <pageMargins left="0.59055118110236227" right="0.53" top="0.65" bottom="0.19685039370078741" header="0.36" footer="0"/>
  <pageSetup paperSize="9" scale="42" orientation="landscape" r:id="rId10"/>
  <headerFooter differentFirst="1" alignWithMargins="0">
    <oddHeader>&amp;R&amp;14
Продовження додатка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Oleg</cp:lastModifiedBy>
  <cp:lastPrinted>2020-10-19T06:21:32Z</cp:lastPrinted>
  <dcterms:created xsi:type="dcterms:W3CDTF">1996-10-08T23:32:33Z</dcterms:created>
  <dcterms:modified xsi:type="dcterms:W3CDTF">2020-10-23T09:54:34Z</dcterms:modified>
</cp:coreProperties>
</file>