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Лист1!$A$1:$K$269</definedName>
  </definedNames>
  <calcPr calcId="144525"/>
</workbook>
</file>

<file path=xl/calcChain.xml><?xml version="1.0" encoding="utf-8"?>
<calcChain xmlns="http://schemas.openxmlformats.org/spreadsheetml/2006/main">
  <c r="I86" i="1" l="1"/>
  <c r="J97" i="1" l="1"/>
  <c r="J96" i="1"/>
  <c r="J95" i="1"/>
  <c r="J94" i="1"/>
  <c r="J93" i="1"/>
  <c r="J92" i="1"/>
  <c r="I97" i="1"/>
  <c r="I96" i="1"/>
  <c r="I95" i="1"/>
  <c r="I94" i="1"/>
  <c r="I93" i="1"/>
  <c r="I92" i="1"/>
  <c r="H97" i="1"/>
  <c r="H96" i="1"/>
  <c r="H95" i="1"/>
  <c r="H94" i="1"/>
  <c r="H93" i="1"/>
  <c r="H92" i="1"/>
  <c r="G109" i="1"/>
  <c r="F109" i="1"/>
  <c r="D109" i="1"/>
  <c r="C109" i="1"/>
  <c r="I110" i="1"/>
  <c r="G248" i="1"/>
  <c r="F248" i="1"/>
  <c r="D248" i="1"/>
  <c r="C248" i="1"/>
  <c r="C262" i="1"/>
  <c r="G261" i="1"/>
  <c r="H259" i="1"/>
  <c r="G236" i="1"/>
  <c r="F236" i="1"/>
  <c r="J255" i="1"/>
  <c r="I255" i="1"/>
  <c r="H255" i="1"/>
  <c r="H253" i="1"/>
  <c r="H252" i="1"/>
  <c r="I250" i="1"/>
  <c r="J253" i="1"/>
  <c r="I253" i="1"/>
  <c r="J252" i="1"/>
  <c r="I252" i="1"/>
  <c r="J251" i="1"/>
  <c r="I251" i="1"/>
  <c r="H251" i="1"/>
  <c r="J254" i="1"/>
  <c r="E254" i="1"/>
  <c r="I254" i="1"/>
  <c r="H224" i="1"/>
  <c r="I220" i="1"/>
  <c r="I219" i="1"/>
  <c r="D218" i="1"/>
  <c r="E218" i="1"/>
  <c r="F218" i="1"/>
  <c r="G218" i="1"/>
  <c r="H218" i="1"/>
  <c r="J218" i="1"/>
  <c r="K218" i="1"/>
  <c r="C218" i="1"/>
  <c r="G212" i="1"/>
  <c r="J212" i="1" s="1"/>
  <c r="F212" i="1"/>
  <c r="I214" i="1"/>
  <c r="J214" i="1"/>
  <c r="G194" i="1"/>
  <c r="F194" i="1"/>
  <c r="G202" i="1"/>
  <c r="H202" i="1"/>
  <c r="F202" i="1"/>
  <c r="J203" i="1"/>
  <c r="I203" i="1"/>
  <c r="I202" i="1" s="1"/>
  <c r="H208" i="1"/>
  <c r="H206" i="1"/>
  <c r="H205" i="1"/>
  <c r="H201" i="1"/>
  <c r="H199" i="1"/>
  <c r="H177" i="1"/>
  <c r="H176" i="1"/>
  <c r="H174" i="1"/>
  <c r="H160" i="1"/>
  <c r="H157" i="1"/>
  <c r="J199" i="1"/>
  <c r="E199" i="1"/>
  <c r="G173" i="1"/>
  <c r="F173" i="1"/>
  <c r="F156" i="1"/>
  <c r="D151" i="1"/>
  <c r="C151" i="1"/>
  <c r="G139" i="1"/>
  <c r="F139" i="1"/>
  <c r="H126" i="1"/>
  <c r="G124" i="1"/>
  <c r="F124" i="1"/>
  <c r="D124" i="1"/>
  <c r="C124" i="1"/>
  <c r="E125" i="1"/>
  <c r="H125" i="1"/>
  <c r="I125" i="1"/>
  <c r="J125" i="1"/>
  <c r="I119" i="1"/>
  <c r="I111" i="1"/>
  <c r="J111" i="1"/>
  <c r="H120" i="1"/>
  <c r="J90" i="1"/>
  <c r="J58" i="1"/>
  <c r="G57" i="1"/>
  <c r="J57" i="1" s="1"/>
  <c r="E71" i="1"/>
  <c r="E86" i="1"/>
  <c r="E117" i="1"/>
  <c r="J117" i="1"/>
  <c r="I117" i="1"/>
  <c r="J114" i="1"/>
  <c r="I114" i="1"/>
  <c r="E114" i="1"/>
  <c r="D113" i="1"/>
  <c r="J113" i="1" s="1"/>
  <c r="C113" i="1"/>
  <c r="I113" i="1" s="1"/>
  <c r="E68" i="1"/>
  <c r="J68" i="1"/>
  <c r="I68" i="1"/>
  <c r="D63" i="1"/>
  <c r="D60" i="1" s="1"/>
  <c r="J60" i="1" s="1"/>
  <c r="C63" i="1"/>
  <c r="E67" i="1"/>
  <c r="E66" i="1"/>
  <c r="J30" i="1"/>
  <c r="J29" i="1"/>
  <c r="I30" i="1"/>
  <c r="I29" i="1"/>
  <c r="E30" i="1"/>
  <c r="E29" i="1"/>
  <c r="D28" i="1"/>
  <c r="J28" i="1" s="1"/>
  <c r="C28" i="1"/>
  <c r="I28" i="1" s="1"/>
  <c r="J120" i="1"/>
  <c r="J118" i="1"/>
  <c r="J116" i="1"/>
  <c r="J112" i="1"/>
  <c r="J106" i="1"/>
  <c r="J105" i="1"/>
  <c r="J103" i="1"/>
  <c r="J102" i="1"/>
  <c r="J89" i="1"/>
  <c r="J88" i="1"/>
  <c r="J87" i="1"/>
  <c r="J86" i="1"/>
  <c r="K86" i="1" s="1"/>
  <c r="J85" i="1"/>
  <c r="J84" i="1"/>
  <c r="J81" i="1"/>
  <c r="J80" i="1"/>
  <c r="J79" i="1"/>
  <c r="J77" i="1"/>
  <c r="J75" i="1"/>
  <c r="J74" i="1"/>
  <c r="J73" i="1"/>
  <c r="J72" i="1"/>
  <c r="J71" i="1"/>
  <c r="J67" i="1"/>
  <c r="J66" i="1"/>
  <c r="J65" i="1"/>
  <c r="J64" i="1"/>
  <c r="J62" i="1"/>
  <c r="J61" i="1"/>
  <c r="J56" i="1"/>
  <c r="J55" i="1"/>
  <c r="J54" i="1"/>
  <c r="J51" i="1"/>
  <c r="J50" i="1"/>
  <c r="J49" i="1"/>
  <c r="J47" i="1"/>
  <c r="J46" i="1"/>
  <c r="J42" i="1"/>
  <c r="J41" i="1"/>
  <c r="J40" i="1"/>
  <c r="J39" i="1"/>
  <c r="J38" i="1"/>
  <c r="J37" i="1"/>
  <c r="J36" i="1"/>
  <c r="J35" i="1"/>
  <c r="J34" i="1"/>
  <c r="J33" i="1"/>
  <c r="J27" i="1"/>
  <c r="J25" i="1"/>
  <c r="J22" i="1"/>
  <c r="J21" i="1"/>
  <c r="J18" i="1"/>
  <c r="J16" i="1"/>
  <c r="J15" i="1"/>
  <c r="J14" i="1"/>
  <c r="J13" i="1"/>
  <c r="I120" i="1"/>
  <c r="I118" i="1"/>
  <c r="K118" i="1" s="1"/>
  <c r="I116" i="1"/>
  <c r="I112" i="1"/>
  <c r="I109" i="1" s="1"/>
  <c r="I106" i="1"/>
  <c r="I105" i="1"/>
  <c r="I103" i="1"/>
  <c r="I89" i="1"/>
  <c r="I84" i="1"/>
  <c r="I81" i="1"/>
  <c r="I80" i="1"/>
  <c r="I79" i="1"/>
  <c r="I77" i="1"/>
  <c r="I75" i="1"/>
  <c r="I74" i="1"/>
  <c r="I73" i="1"/>
  <c r="I72" i="1"/>
  <c r="I65" i="1"/>
  <c r="I64" i="1"/>
  <c r="I62" i="1"/>
  <c r="I61" i="1"/>
  <c r="I56" i="1"/>
  <c r="I55" i="1"/>
  <c r="I54" i="1"/>
  <c r="I51" i="1"/>
  <c r="I50" i="1"/>
  <c r="I49" i="1"/>
  <c r="I47" i="1"/>
  <c r="I46" i="1"/>
  <c r="I44" i="1"/>
  <c r="K44" i="1" s="1"/>
  <c r="I42" i="1"/>
  <c r="I41" i="1"/>
  <c r="I40" i="1"/>
  <c r="I39" i="1"/>
  <c r="I38" i="1"/>
  <c r="I37" i="1"/>
  <c r="I36" i="1"/>
  <c r="I35" i="1"/>
  <c r="I34" i="1"/>
  <c r="I33" i="1"/>
  <c r="I27" i="1"/>
  <c r="I25" i="1"/>
  <c r="I21" i="1"/>
  <c r="I18" i="1"/>
  <c r="I16" i="1"/>
  <c r="I15" i="1"/>
  <c r="I14" i="1"/>
  <c r="K14" i="1" s="1"/>
  <c r="I13" i="1"/>
  <c r="H106" i="1"/>
  <c r="H105" i="1"/>
  <c r="H103" i="1"/>
  <c r="H89" i="1"/>
  <c r="H56" i="1"/>
  <c r="H55" i="1"/>
  <c r="H54" i="1"/>
  <c r="E120" i="1"/>
  <c r="E118" i="1"/>
  <c r="E116" i="1"/>
  <c r="E112" i="1"/>
  <c r="E84" i="1"/>
  <c r="E81" i="1"/>
  <c r="E80" i="1"/>
  <c r="E79" i="1"/>
  <c r="E77" i="1"/>
  <c r="E75" i="1"/>
  <c r="E74" i="1"/>
  <c r="E73" i="1"/>
  <c r="E72" i="1"/>
  <c r="E65" i="1"/>
  <c r="E62" i="1"/>
  <c r="E61" i="1"/>
  <c r="E51" i="1"/>
  <c r="E50" i="1"/>
  <c r="E49" i="1"/>
  <c r="E47" i="1"/>
  <c r="E46" i="1"/>
  <c r="E42" i="1"/>
  <c r="E41" i="1"/>
  <c r="E40" i="1"/>
  <c r="E39" i="1"/>
  <c r="E38" i="1"/>
  <c r="E37" i="1"/>
  <c r="E36" i="1"/>
  <c r="E35" i="1"/>
  <c r="E34" i="1"/>
  <c r="E33" i="1"/>
  <c r="E27" i="1"/>
  <c r="E25" i="1"/>
  <c r="E21" i="1"/>
  <c r="E18" i="1"/>
  <c r="E16" i="1"/>
  <c r="E15" i="1"/>
  <c r="E14" i="1"/>
  <c r="E13" i="1"/>
  <c r="D101" i="1"/>
  <c r="D100" i="1" s="1"/>
  <c r="I261" i="1"/>
  <c r="G83" i="1"/>
  <c r="F87" i="1"/>
  <c r="F82" i="1" s="1"/>
  <c r="I43" i="1"/>
  <c r="D43" i="1"/>
  <c r="J43" i="1" s="1"/>
  <c r="C26" i="1"/>
  <c r="I26" i="1" s="1"/>
  <c r="G53" i="1"/>
  <c r="J53" i="1" s="1"/>
  <c r="D76" i="1"/>
  <c r="J76" i="1" s="1"/>
  <c r="C12" i="1"/>
  <c r="I12" i="1" s="1"/>
  <c r="G256" i="1"/>
  <c r="F256" i="1"/>
  <c r="E249" i="1"/>
  <c r="H240" i="1"/>
  <c r="J240" i="1"/>
  <c r="E240" i="1"/>
  <c r="I240" i="1"/>
  <c r="I212" i="1"/>
  <c r="G204" i="1"/>
  <c r="F204" i="1"/>
  <c r="H204" i="1" s="1"/>
  <c r="D194" i="1"/>
  <c r="C194" i="1"/>
  <c r="I199" i="1"/>
  <c r="H136" i="1"/>
  <c r="D233" i="1"/>
  <c r="C233" i="1"/>
  <c r="F233" i="1"/>
  <c r="G233" i="1"/>
  <c r="J198" i="1"/>
  <c r="E198" i="1"/>
  <c r="J197" i="1"/>
  <c r="E197" i="1"/>
  <c r="J160" i="1"/>
  <c r="G159" i="1"/>
  <c r="G142" i="1"/>
  <c r="E122" i="1"/>
  <c r="G115" i="1"/>
  <c r="F115" i="1"/>
  <c r="D115" i="1"/>
  <c r="J115" i="1" s="1"/>
  <c r="C115" i="1"/>
  <c r="I115" i="1" s="1"/>
  <c r="H245" i="1"/>
  <c r="J230" i="1"/>
  <c r="H230" i="1"/>
  <c r="H226" i="1"/>
  <c r="G225" i="1"/>
  <c r="G223" i="1"/>
  <c r="F223" i="1"/>
  <c r="H217" i="1"/>
  <c r="H215" i="1"/>
  <c r="J215" i="1"/>
  <c r="F182" i="1"/>
  <c r="G183" i="1"/>
  <c r="H145" i="1"/>
  <c r="F142" i="1"/>
  <c r="I142" i="1" s="1"/>
  <c r="J245" i="1"/>
  <c r="D256" i="1"/>
  <c r="C256" i="1"/>
  <c r="J258" i="1"/>
  <c r="J259" i="1"/>
  <c r="E259" i="1"/>
  <c r="I259" i="1"/>
  <c r="E258" i="1"/>
  <c r="I258" i="1"/>
  <c r="E247" i="1"/>
  <c r="J247" i="1"/>
  <c r="I242" i="1"/>
  <c r="J242" i="1"/>
  <c r="I243" i="1"/>
  <c r="J243" i="1"/>
  <c r="E242" i="1"/>
  <c r="E243" i="1"/>
  <c r="D241" i="1"/>
  <c r="J241" i="1" s="1"/>
  <c r="E227" i="1"/>
  <c r="J227" i="1"/>
  <c r="I205" i="1"/>
  <c r="J205" i="1"/>
  <c r="I206" i="1"/>
  <c r="J206" i="1"/>
  <c r="I207" i="1"/>
  <c r="J207" i="1"/>
  <c r="E205" i="1"/>
  <c r="E207" i="1"/>
  <c r="D204" i="1"/>
  <c r="J204" i="1" s="1"/>
  <c r="I198" i="1"/>
  <c r="I200" i="1"/>
  <c r="J200" i="1"/>
  <c r="E200" i="1"/>
  <c r="I197" i="1"/>
  <c r="I195" i="1"/>
  <c r="J195" i="1"/>
  <c r="E195" i="1"/>
  <c r="J187" i="1"/>
  <c r="J186" i="1" s="1"/>
  <c r="D186" i="1"/>
  <c r="E187" i="1"/>
  <c r="J171" i="1"/>
  <c r="J170" i="1" s="1"/>
  <c r="E171" i="1"/>
  <c r="D170" i="1"/>
  <c r="E162" i="1"/>
  <c r="J162" i="1"/>
  <c r="J153" i="1"/>
  <c r="K153" i="1" s="1"/>
  <c r="E153" i="1"/>
  <c r="C129" i="1"/>
  <c r="D129" i="1"/>
  <c r="H122" i="1"/>
  <c r="J122" i="1"/>
  <c r="D17" i="1"/>
  <c r="J17" i="1" s="1"/>
  <c r="I122" i="1"/>
  <c r="I71" i="1"/>
  <c r="I67" i="1"/>
  <c r="I66" i="1"/>
  <c r="D70" i="1"/>
  <c r="J70" i="1" s="1"/>
  <c r="C70" i="1"/>
  <c r="I70" i="1" s="1"/>
  <c r="F225" i="1"/>
  <c r="G135" i="1"/>
  <c r="F135" i="1"/>
  <c r="G129" i="1"/>
  <c r="F129" i="1"/>
  <c r="H130" i="1"/>
  <c r="I130" i="1"/>
  <c r="J130" i="1"/>
  <c r="I132" i="1"/>
  <c r="J132" i="1"/>
  <c r="I145" i="1"/>
  <c r="J145" i="1"/>
  <c r="E145" i="1"/>
  <c r="D142" i="1"/>
  <c r="C142" i="1"/>
  <c r="I143" i="1"/>
  <c r="J143" i="1"/>
  <c r="I144" i="1"/>
  <c r="J144" i="1"/>
  <c r="E143" i="1"/>
  <c r="E144" i="1"/>
  <c r="D139" i="1"/>
  <c r="C139" i="1"/>
  <c r="I136" i="1"/>
  <c r="J136" i="1"/>
  <c r="I137" i="1"/>
  <c r="J137" i="1"/>
  <c r="E136" i="1"/>
  <c r="E137" i="1"/>
  <c r="D135" i="1"/>
  <c r="J135" i="1" s="1"/>
  <c r="C135" i="1"/>
  <c r="I135" i="1" s="1"/>
  <c r="D131" i="1"/>
  <c r="J131" i="1" s="1"/>
  <c r="C131" i="1"/>
  <c r="I131" i="1" s="1"/>
  <c r="E130" i="1"/>
  <c r="E132" i="1"/>
  <c r="J126" i="1"/>
  <c r="D48" i="1"/>
  <c r="J48" i="1" s="1"/>
  <c r="D83" i="1"/>
  <c r="D82" i="1" s="1"/>
  <c r="J262" i="1"/>
  <c r="I262" i="1"/>
  <c r="C204" i="1"/>
  <c r="G179" i="1"/>
  <c r="G175" i="1" s="1"/>
  <c r="J161" i="1"/>
  <c r="E161" i="1"/>
  <c r="C170" i="1"/>
  <c r="C83" i="1"/>
  <c r="I83" i="1" s="1"/>
  <c r="E210" i="1"/>
  <c r="J210" i="1"/>
  <c r="J154" i="1"/>
  <c r="J231" i="1"/>
  <c r="I216" i="1"/>
  <c r="F159" i="1"/>
  <c r="C173" i="1"/>
  <c r="D173" i="1"/>
  <c r="I161" i="1"/>
  <c r="D159" i="1"/>
  <c r="C159" i="1"/>
  <c r="E154" i="1"/>
  <c r="G147" i="1"/>
  <c r="G146" i="1" s="1"/>
  <c r="F147" i="1"/>
  <c r="F146" i="1" s="1"/>
  <c r="I148" i="1"/>
  <c r="J148" i="1"/>
  <c r="D147" i="1"/>
  <c r="D146" i="1" s="1"/>
  <c r="C147" i="1"/>
  <c r="C146" i="1" s="1"/>
  <c r="E148" i="1"/>
  <c r="C225" i="1"/>
  <c r="I225" i="1" s="1"/>
  <c r="G188" i="1"/>
  <c r="E177" i="1"/>
  <c r="I176" i="1"/>
  <c r="D20" i="1"/>
  <c r="J20" i="1" s="1"/>
  <c r="G156" i="1"/>
  <c r="H156" i="1" s="1"/>
  <c r="F175" i="1"/>
  <c r="I196" i="1"/>
  <c r="J196" i="1"/>
  <c r="J201" i="1"/>
  <c r="I208" i="1"/>
  <c r="J208" i="1"/>
  <c r="I226" i="1"/>
  <c r="I210" i="1"/>
  <c r="D183" i="1"/>
  <c r="C183" i="1"/>
  <c r="I183" i="1" s="1"/>
  <c r="D179" i="1"/>
  <c r="D175" i="1" s="1"/>
  <c r="C179" i="1"/>
  <c r="C175" i="1" s="1"/>
  <c r="D26" i="1"/>
  <c r="J26" i="1" s="1"/>
  <c r="D24" i="1"/>
  <c r="J24" i="1" s="1"/>
  <c r="D78" i="1"/>
  <c r="J78" i="1" s="1"/>
  <c r="C76" i="1"/>
  <c r="I76" i="1" s="1"/>
  <c r="C78" i="1"/>
  <c r="I78" i="1" s="1"/>
  <c r="C48" i="1"/>
  <c r="I48" i="1" s="1"/>
  <c r="C20" i="1"/>
  <c r="I20" i="1" s="1"/>
  <c r="J152" i="1"/>
  <c r="J166" i="1"/>
  <c r="E166" i="1"/>
  <c r="E152" i="1"/>
  <c r="G163" i="1"/>
  <c r="I152" i="1"/>
  <c r="I153" i="1"/>
  <c r="J234" i="1"/>
  <c r="I234" i="1"/>
  <c r="H234" i="1"/>
  <c r="H149" i="1"/>
  <c r="E228" i="1"/>
  <c r="J228" i="1"/>
  <c r="D221" i="1"/>
  <c r="J221" i="1" s="1"/>
  <c r="D163" i="1"/>
  <c r="C163" i="1"/>
  <c r="I166" i="1"/>
  <c r="E208" i="1"/>
  <c r="J257" i="1"/>
  <c r="I257" i="1"/>
  <c r="E257" i="1"/>
  <c r="E246" i="1"/>
  <c r="E244" i="1"/>
  <c r="I249" i="1"/>
  <c r="I247" i="1"/>
  <c r="J246" i="1"/>
  <c r="I246" i="1"/>
  <c r="I245" i="1"/>
  <c r="J244" i="1"/>
  <c r="I244" i="1"/>
  <c r="J239" i="1"/>
  <c r="I239" i="1"/>
  <c r="J238" i="1"/>
  <c r="I238" i="1"/>
  <c r="J237" i="1"/>
  <c r="I237" i="1"/>
  <c r="I235" i="1"/>
  <c r="J235" i="1"/>
  <c r="E235" i="1"/>
  <c r="I231" i="1"/>
  <c r="I230" i="1"/>
  <c r="E229" i="1"/>
  <c r="H216" i="1"/>
  <c r="J217" i="1"/>
  <c r="I217" i="1"/>
  <c r="J216" i="1"/>
  <c r="I215" i="1"/>
  <c r="J213" i="1"/>
  <c r="I213" i="1"/>
  <c r="J211" i="1"/>
  <c r="I211" i="1"/>
  <c r="E201" i="1"/>
  <c r="E196" i="1"/>
  <c r="J192" i="1"/>
  <c r="J190" i="1" s="1"/>
  <c r="I192" i="1"/>
  <c r="J191" i="1"/>
  <c r="I191" i="1"/>
  <c r="E191" i="1"/>
  <c r="E192" i="1"/>
  <c r="E172" i="1"/>
  <c r="E174" i="1"/>
  <c r="E168" i="1"/>
  <c r="E169" i="1"/>
  <c r="E157" i="1"/>
  <c r="E158" i="1"/>
  <c r="E160" i="1"/>
  <c r="E164" i="1"/>
  <c r="E165" i="1"/>
  <c r="E167" i="1"/>
  <c r="J155" i="1"/>
  <c r="I155" i="1"/>
  <c r="E155" i="1"/>
  <c r="C241" i="1"/>
  <c r="C236" i="1" s="1"/>
  <c r="D225" i="1"/>
  <c r="E225" i="1" s="1"/>
  <c r="D223" i="1"/>
  <c r="C223" i="1"/>
  <c r="I223" i="1" s="1"/>
  <c r="C221" i="1"/>
  <c r="I221" i="1" s="1"/>
  <c r="D190" i="1"/>
  <c r="C190" i="1"/>
  <c r="J174" i="1"/>
  <c r="I174" i="1"/>
  <c r="I169" i="1"/>
  <c r="J169" i="1"/>
  <c r="J172" i="1"/>
  <c r="I172" i="1"/>
  <c r="I171" i="1"/>
  <c r="I170" i="1" s="1"/>
  <c r="J168" i="1"/>
  <c r="I168" i="1"/>
  <c r="J167" i="1"/>
  <c r="I167" i="1"/>
  <c r="J165" i="1"/>
  <c r="I165" i="1"/>
  <c r="J164" i="1"/>
  <c r="I164" i="1"/>
  <c r="I162" i="1"/>
  <c r="K162" i="1" s="1"/>
  <c r="I160" i="1"/>
  <c r="J158" i="1"/>
  <c r="I158" i="1"/>
  <c r="J157" i="1"/>
  <c r="J156" i="1" s="1"/>
  <c r="I157" i="1"/>
  <c r="I156" i="1" s="1"/>
  <c r="I154" i="1"/>
  <c r="D156" i="1"/>
  <c r="C156" i="1"/>
  <c r="E149" i="1"/>
  <c r="J149" i="1"/>
  <c r="I149" i="1"/>
  <c r="I227" i="1"/>
  <c r="H134" i="1"/>
  <c r="J261" i="1"/>
  <c r="J224" i="1"/>
  <c r="I224" i="1"/>
  <c r="E224" i="1"/>
  <c r="C24" i="1"/>
  <c r="I24" i="1" s="1"/>
  <c r="J189" i="1"/>
  <c r="J188" i="1" s="1"/>
  <c r="E184" i="1"/>
  <c r="E185" i="1"/>
  <c r="J232" i="1"/>
  <c r="E133" i="1"/>
  <c r="E239" i="1"/>
  <c r="E238" i="1"/>
  <c r="E232" i="1"/>
  <c r="E222" i="1"/>
  <c r="D32" i="1"/>
  <c r="J32" i="1" s="1"/>
  <c r="F101" i="1"/>
  <c r="I101" i="1" s="1"/>
  <c r="F53" i="1"/>
  <c r="H128" i="1"/>
  <c r="E126" i="1"/>
  <c r="E128" i="1"/>
  <c r="E134" i="1"/>
  <c r="E138" i="1"/>
  <c r="E140" i="1"/>
  <c r="E141" i="1"/>
  <c r="E178" i="1"/>
  <c r="E180" i="1"/>
  <c r="E181" i="1"/>
  <c r="E189" i="1"/>
  <c r="E226" i="1"/>
  <c r="J128" i="1"/>
  <c r="J133" i="1"/>
  <c r="J134" i="1"/>
  <c r="J138" i="1"/>
  <c r="J140" i="1"/>
  <c r="J141" i="1"/>
  <c r="D188" i="1"/>
  <c r="C188" i="1"/>
  <c r="C186" i="1"/>
  <c r="J177" i="1"/>
  <c r="J178" i="1"/>
  <c r="J180" i="1"/>
  <c r="J181" i="1"/>
  <c r="J184" i="1"/>
  <c r="J185" i="1"/>
  <c r="J222" i="1"/>
  <c r="I222" i="1"/>
  <c r="J226" i="1"/>
  <c r="J229" i="1"/>
  <c r="I126" i="1"/>
  <c r="I124" i="1" s="1"/>
  <c r="I128" i="1"/>
  <c r="K128" i="1" s="1"/>
  <c r="I133" i="1"/>
  <c r="I134" i="1"/>
  <c r="I138" i="1"/>
  <c r="I140" i="1"/>
  <c r="I141" i="1"/>
  <c r="I177" i="1"/>
  <c r="I178" i="1"/>
  <c r="I180" i="1"/>
  <c r="I181" i="1"/>
  <c r="I184" i="1"/>
  <c r="I185" i="1"/>
  <c r="I187" i="1"/>
  <c r="I186" i="1" s="1"/>
  <c r="I189" i="1"/>
  <c r="I188" i="1" s="1"/>
  <c r="I228" i="1"/>
  <c r="I229" i="1"/>
  <c r="I232" i="1"/>
  <c r="D45" i="1"/>
  <c r="J45" i="1" s="1"/>
  <c r="G104" i="1"/>
  <c r="G100" i="1" s="1"/>
  <c r="F104" i="1"/>
  <c r="I104" i="1" s="1"/>
  <c r="C17" i="1"/>
  <c r="I17" i="1" s="1"/>
  <c r="C32" i="1"/>
  <c r="I32" i="1" s="1"/>
  <c r="C45" i="1"/>
  <c r="G101" i="1"/>
  <c r="E237" i="1"/>
  <c r="E217" i="1"/>
  <c r="J176" i="1"/>
  <c r="E176" i="1"/>
  <c r="H231" i="1"/>
  <c r="H211" i="1"/>
  <c r="H213" i="1"/>
  <c r="I201" i="1"/>
  <c r="D12" i="1"/>
  <c r="D69" i="1"/>
  <c r="J69" i="1" s="1"/>
  <c r="K247" i="1"/>
  <c r="C19" i="1"/>
  <c r="I19" i="1" s="1"/>
  <c r="F91" i="1"/>
  <c r="I91" i="1" s="1"/>
  <c r="K140" i="1"/>
  <c r="K171" i="1" l="1"/>
  <c r="C82" i="1"/>
  <c r="E82" i="1" s="1"/>
  <c r="J225" i="1"/>
  <c r="H53" i="1"/>
  <c r="K227" i="1"/>
  <c r="K149" i="1"/>
  <c r="J163" i="1"/>
  <c r="J223" i="1"/>
  <c r="K223" i="1" s="1"/>
  <c r="K215" i="1"/>
  <c r="J236" i="1"/>
  <c r="I173" i="1"/>
  <c r="K161" i="1"/>
  <c r="I204" i="1"/>
  <c r="K84" i="1"/>
  <c r="K93" i="1"/>
  <c r="K95" i="1"/>
  <c r="K97" i="1"/>
  <c r="C182" i="1"/>
  <c r="E183" i="1"/>
  <c r="J173" i="1"/>
  <c r="F127" i="1"/>
  <c r="G108" i="1"/>
  <c r="H256" i="1"/>
  <c r="K120" i="1"/>
  <c r="J109" i="1"/>
  <c r="K252" i="1"/>
  <c r="K253" i="1"/>
  <c r="K255" i="1"/>
  <c r="E248" i="1"/>
  <c r="H248" i="1"/>
  <c r="K92" i="1"/>
  <c r="K94" i="1"/>
  <c r="K96" i="1"/>
  <c r="K251" i="1"/>
  <c r="J248" i="1"/>
  <c r="K177" i="1"/>
  <c r="I248" i="1"/>
  <c r="K248" i="1" s="1"/>
  <c r="F209" i="1"/>
  <c r="C209" i="1"/>
  <c r="D236" i="1"/>
  <c r="D209" i="1"/>
  <c r="K254" i="1"/>
  <c r="I159" i="1"/>
  <c r="D31" i="1"/>
  <c r="H225" i="1"/>
  <c r="G209" i="1"/>
  <c r="K25" i="1"/>
  <c r="K47" i="1"/>
  <c r="K54" i="1"/>
  <c r="K62" i="1"/>
  <c r="K65" i="1"/>
  <c r="K105" i="1"/>
  <c r="E63" i="1"/>
  <c r="K125" i="1"/>
  <c r="H124" i="1"/>
  <c r="H194" i="1"/>
  <c r="I218" i="1"/>
  <c r="H223" i="1"/>
  <c r="I233" i="1"/>
  <c r="K230" i="1"/>
  <c r="K240" i="1"/>
  <c r="E190" i="1"/>
  <c r="I163" i="1"/>
  <c r="K201" i="1"/>
  <c r="K154" i="1"/>
  <c r="K145" i="1"/>
  <c r="I129" i="1"/>
  <c r="K243" i="1"/>
  <c r="K259" i="1"/>
  <c r="J142" i="1"/>
  <c r="C193" i="1"/>
  <c r="K198" i="1"/>
  <c r="E241" i="1"/>
  <c r="C127" i="1"/>
  <c r="C23" i="1"/>
  <c r="I23" i="1" s="1"/>
  <c r="F52" i="1"/>
  <c r="I52" i="1" s="1"/>
  <c r="D23" i="1"/>
  <c r="J23" i="1" s="1"/>
  <c r="I241" i="1"/>
  <c r="I236" i="1" s="1"/>
  <c r="I179" i="1"/>
  <c r="I175" i="1" s="1"/>
  <c r="D11" i="1"/>
  <c r="J11" i="1" s="1"/>
  <c r="K11" i="1" s="1"/>
  <c r="K178" i="1"/>
  <c r="E188" i="1"/>
  <c r="K224" i="1"/>
  <c r="I147" i="1"/>
  <c r="I146" i="1" s="1"/>
  <c r="E156" i="1"/>
  <c r="K160" i="1"/>
  <c r="K164" i="1"/>
  <c r="K168" i="1"/>
  <c r="K155" i="1"/>
  <c r="K216" i="1"/>
  <c r="K166" i="1"/>
  <c r="K148" i="1"/>
  <c r="H175" i="1"/>
  <c r="K144" i="1"/>
  <c r="K132" i="1"/>
  <c r="H135" i="1"/>
  <c r="K122" i="1"/>
  <c r="E129" i="1"/>
  <c r="K195" i="1"/>
  <c r="H159" i="1"/>
  <c r="D193" i="1"/>
  <c r="G193" i="1"/>
  <c r="E109" i="1"/>
  <c r="C60" i="1"/>
  <c r="I60" i="1" s="1"/>
  <c r="K60" i="1" s="1"/>
  <c r="K27" i="1"/>
  <c r="K55" i="1"/>
  <c r="K61" i="1"/>
  <c r="K106" i="1"/>
  <c r="H173" i="1"/>
  <c r="K199" i="1"/>
  <c r="K211" i="1"/>
  <c r="K225" i="1"/>
  <c r="K210" i="1"/>
  <c r="I256" i="1"/>
  <c r="K245" i="1"/>
  <c r="C11" i="1"/>
  <c r="I11" i="1" s="1"/>
  <c r="E221" i="1"/>
  <c r="J179" i="1"/>
  <c r="E131" i="1"/>
  <c r="E173" i="1"/>
  <c r="E233" i="1"/>
  <c r="K187" i="1"/>
  <c r="C69" i="1"/>
  <c r="I69" i="1" s="1"/>
  <c r="K69" i="1" s="1"/>
  <c r="E223" i="1"/>
  <c r="E179" i="1"/>
  <c r="K229" i="1"/>
  <c r="K185" i="1"/>
  <c r="K226" i="1"/>
  <c r="K141" i="1"/>
  <c r="K138" i="1"/>
  <c r="I151" i="1"/>
  <c r="K244" i="1"/>
  <c r="J256" i="1"/>
  <c r="K228" i="1"/>
  <c r="K152" i="1"/>
  <c r="H233" i="1"/>
  <c r="J233" i="1"/>
  <c r="F150" i="1"/>
  <c r="F260" i="1" s="1"/>
  <c r="F193" i="1"/>
  <c r="K208" i="1"/>
  <c r="J194" i="1"/>
  <c r="J193" i="1" s="1"/>
  <c r="K204" i="1"/>
  <c r="E194" i="1"/>
  <c r="K191" i="1"/>
  <c r="I190" i="1"/>
  <c r="I182" i="1" s="1"/>
  <c r="D182" i="1"/>
  <c r="E182" i="1" s="1"/>
  <c r="E186" i="1"/>
  <c r="K176" i="1"/>
  <c r="K180" i="1"/>
  <c r="J175" i="1"/>
  <c r="G150" i="1"/>
  <c r="K173" i="1"/>
  <c r="I150" i="1"/>
  <c r="K172" i="1"/>
  <c r="K169" i="1"/>
  <c r="C150" i="1"/>
  <c r="K158" i="1"/>
  <c r="D150" i="1"/>
  <c r="E150" i="1" s="1"/>
  <c r="K156" i="1"/>
  <c r="K142" i="1"/>
  <c r="J151" i="1"/>
  <c r="K151" i="1" s="1"/>
  <c r="E193" i="1"/>
  <c r="J183" i="1"/>
  <c r="J182" i="1" s="1"/>
  <c r="K190" i="1"/>
  <c r="H212" i="1"/>
  <c r="K163" i="1"/>
  <c r="E147" i="1"/>
  <c r="J129" i="1"/>
  <c r="K129" i="1" s="1"/>
  <c r="F100" i="1"/>
  <c r="I100" i="1" s="1"/>
  <c r="K257" i="1"/>
  <c r="H147" i="1"/>
  <c r="J147" i="1"/>
  <c r="K147" i="1" s="1"/>
  <c r="K231" i="1"/>
  <c r="I194" i="1"/>
  <c r="I193" i="1" s="1"/>
  <c r="E170" i="1"/>
  <c r="J159" i="1"/>
  <c r="J150" i="1" s="1"/>
  <c r="E204" i="1"/>
  <c r="J124" i="1"/>
  <c r="K124" i="1" s="1"/>
  <c r="G127" i="1"/>
  <c r="H127" i="1" s="1"/>
  <c r="E256" i="1"/>
  <c r="F108" i="1"/>
  <c r="K13" i="1"/>
  <c r="K18" i="1"/>
  <c r="K79" i="1"/>
  <c r="K68" i="1"/>
  <c r="E124" i="1"/>
  <c r="K189" i="1"/>
  <c r="I139" i="1"/>
  <c r="K222" i="1"/>
  <c r="K181" i="1"/>
  <c r="K192" i="1"/>
  <c r="K217" i="1"/>
  <c r="K235" i="1"/>
  <c r="K133" i="1"/>
  <c r="H129" i="1"/>
  <c r="E142" i="1"/>
  <c r="K137" i="1"/>
  <c r="E135" i="1"/>
  <c r="D127" i="1"/>
  <c r="E127" i="1" s="1"/>
  <c r="K126" i="1"/>
  <c r="E236" i="1"/>
  <c r="K165" i="1"/>
  <c r="K167" i="1"/>
  <c r="K238" i="1"/>
  <c r="K239" i="1"/>
  <c r="K234" i="1"/>
  <c r="K131" i="1"/>
  <c r="K206" i="1"/>
  <c r="K242" i="1"/>
  <c r="H236" i="1"/>
  <c r="K135" i="1"/>
  <c r="K200" i="1"/>
  <c r="K188" i="1"/>
  <c r="K221" i="1"/>
  <c r="K67" i="1"/>
  <c r="K30" i="1"/>
  <c r="C108" i="1"/>
  <c r="K232" i="1"/>
  <c r="K213" i="1"/>
  <c r="E163" i="1"/>
  <c r="E139" i="1"/>
  <c r="K170" i="1"/>
  <c r="K207" i="1"/>
  <c r="K51" i="1"/>
  <c r="K66" i="1"/>
  <c r="K71" i="1"/>
  <c r="K112" i="1"/>
  <c r="K29" i="1"/>
  <c r="K114" i="1"/>
  <c r="K117" i="1"/>
  <c r="K113" i="1"/>
  <c r="K186" i="1"/>
  <c r="K134" i="1"/>
  <c r="H146" i="1"/>
  <c r="G182" i="1"/>
  <c r="I87" i="1"/>
  <c r="K87" i="1" s="1"/>
  <c r="K15" i="1"/>
  <c r="K33" i="1"/>
  <c r="K35" i="1"/>
  <c r="K37" i="1"/>
  <c r="K39" i="1"/>
  <c r="K41" i="1"/>
  <c r="K49" i="1"/>
  <c r="K81" i="1"/>
  <c r="K89" i="1"/>
  <c r="E28" i="1"/>
  <c r="E113" i="1"/>
  <c r="H115" i="1"/>
  <c r="C31" i="1"/>
  <c r="I31" i="1" s="1"/>
  <c r="K184" i="1"/>
  <c r="J139" i="1"/>
  <c r="K32" i="1"/>
  <c r="K157" i="1"/>
  <c r="K174" i="1"/>
  <c r="K237" i="1"/>
  <c r="K246" i="1"/>
  <c r="K196" i="1"/>
  <c r="K20" i="1"/>
  <c r="E159" i="1"/>
  <c r="K136" i="1"/>
  <c r="K143" i="1"/>
  <c r="K130" i="1"/>
  <c r="K205" i="1"/>
  <c r="K258" i="1"/>
  <c r="K197" i="1"/>
  <c r="E151" i="1"/>
  <c r="K212" i="1"/>
  <c r="K76" i="1"/>
  <c r="H87" i="1"/>
  <c r="K16" i="1"/>
  <c r="K21" i="1"/>
  <c r="K34" i="1"/>
  <c r="K36" i="1"/>
  <c r="K38" i="1"/>
  <c r="K40" i="1"/>
  <c r="K42" i="1"/>
  <c r="K77" i="1"/>
  <c r="K116" i="1"/>
  <c r="G52" i="1"/>
  <c r="G82" i="1"/>
  <c r="H82" i="1" s="1"/>
  <c r="J104" i="1"/>
  <c r="K104" i="1" s="1"/>
  <c r="H104" i="1"/>
  <c r="K103" i="1"/>
  <c r="J100" i="1"/>
  <c r="J101" i="1"/>
  <c r="K101" i="1"/>
  <c r="H101" i="1"/>
  <c r="H100" i="1"/>
  <c r="F59" i="1"/>
  <c r="K56" i="1"/>
  <c r="I53" i="1"/>
  <c r="K53" i="1" s="1"/>
  <c r="K109" i="1"/>
  <c r="K115" i="1"/>
  <c r="E115" i="1"/>
  <c r="D108" i="1"/>
  <c r="J83" i="1"/>
  <c r="K83" i="1" s="1"/>
  <c r="E83" i="1"/>
  <c r="I82" i="1"/>
  <c r="K80" i="1"/>
  <c r="K78" i="1"/>
  <c r="E78" i="1"/>
  <c r="E76" i="1"/>
  <c r="K75" i="1"/>
  <c r="K74" i="1"/>
  <c r="K73" i="1"/>
  <c r="K72" i="1"/>
  <c r="K70" i="1"/>
  <c r="E70" i="1"/>
  <c r="I63" i="1"/>
  <c r="J63" i="1"/>
  <c r="K50" i="1"/>
  <c r="K48" i="1"/>
  <c r="E48" i="1"/>
  <c r="K46" i="1"/>
  <c r="E45" i="1"/>
  <c r="I45" i="1"/>
  <c r="K45" i="1" s="1"/>
  <c r="K43" i="1"/>
  <c r="E32" i="1"/>
  <c r="J31" i="1"/>
  <c r="K31" i="1" s="1"/>
  <c r="K28" i="1"/>
  <c r="K26" i="1"/>
  <c r="E26" i="1"/>
  <c r="K23" i="1"/>
  <c r="K24" i="1"/>
  <c r="E24" i="1"/>
  <c r="D19" i="1"/>
  <c r="E20" i="1"/>
  <c r="K17" i="1"/>
  <c r="E17" i="1"/>
  <c r="J12" i="1"/>
  <c r="K12" i="1" s="1"/>
  <c r="E12" i="1"/>
  <c r="G91" i="1"/>
  <c r="J146" i="1"/>
  <c r="K146" i="1" s="1"/>
  <c r="K183" i="1"/>
  <c r="E146" i="1"/>
  <c r="D59" i="1"/>
  <c r="E175" i="1"/>
  <c r="K241" i="1" l="1"/>
  <c r="K139" i="1"/>
  <c r="F10" i="1"/>
  <c r="H108" i="1"/>
  <c r="K182" i="1"/>
  <c r="J209" i="1"/>
  <c r="K209" i="1" s="1"/>
  <c r="K159" i="1"/>
  <c r="D10" i="1"/>
  <c r="D107" i="1" s="1"/>
  <c r="E69" i="1"/>
  <c r="K233" i="1"/>
  <c r="I127" i="1"/>
  <c r="K100" i="1"/>
  <c r="K179" i="1"/>
  <c r="F107" i="1"/>
  <c r="F121" i="1" s="1"/>
  <c r="F271" i="1" s="1"/>
  <c r="G59" i="1"/>
  <c r="I108" i="1"/>
  <c r="K108" i="1" s="1"/>
  <c r="I209" i="1"/>
  <c r="K194" i="1"/>
  <c r="E108" i="1"/>
  <c r="K256" i="1"/>
  <c r="K175" i="1"/>
  <c r="C59" i="1"/>
  <c r="E59" i="1" s="1"/>
  <c r="K236" i="1"/>
  <c r="C10" i="1"/>
  <c r="I10" i="1" s="1"/>
  <c r="E11" i="1"/>
  <c r="E23" i="1"/>
  <c r="E60" i="1"/>
  <c r="J127" i="1"/>
  <c r="H150" i="1"/>
  <c r="H193" i="1"/>
  <c r="G260" i="1"/>
  <c r="H260" i="1" s="1"/>
  <c r="E209" i="1"/>
  <c r="C260" i="1"/>
  <c r="K193" i="1"/>
  <c r="H209" i="1"/>
  <c r="I260" i="1"/>
  <c r="K150" i="1"/>
  <c r="D260" i="1"/>
  <c r="K127" i="1"/>
  <c r="J108" i="1"/>
  <c r="J82" i="1"/>
  <c r="K82" i="1" s="1"/>
  <c r="J52" i="1"/>
  <c r="K52" i="1" s="1"/>
  <c r="G10" i="1"/>
  <c r="H10" i="1" s="1"/>
  <c r="H52" i="1"/>
  <c r="E31" i="1"/>
  <c r="J91" i="1"/>
  <c r="K91" i="1" s="1"/>
  <c r="H91" i="1"/>
  <c r="H59" i="1"/>
  <c r="J59" i="1"/>
  <c r="K63" i="1"/>
  <c r="J19" i="1"/>
  <c r="K19" i="1" s="1"/>
  <c r="E19" i="1"/>
  <c r="J260" i="1"/>
  <c r="I59" i="1" l="1"/>
  <c r="C107" i="1"/>
  <c r="E107" i="1" s="1"/>
  <c r="E10" i="1"/>
  <c r="K59" i="1"/>
  <c r="J10" i="1"/>
  <c r="K10" i="1" s="1"/>
  <c r="G107" i="1"/>
  <c r="H107" i="1" s="1"/>
  <c r="E260" i="1"/>
  <c r="I107" i="1"/>
  <c r="K260" i="1"/>
  <c r="D121" i="1"/>
  <c r="C121" i="1" l="1"/>
  <c r="E121" i="1" s="1"/>
  <c r="G121" i="1"/>
  <c r="J107" i="1"/>
  <c r="G271" i="1"/>
  <c r="K107" i="1"/>
  <c r="J121" i="1"/>
  <c r="I121" i="1"/>
  <c r="H121" i="1"/>
  <c r="D271" i="1"/>
  <c r="C271" i="1"/>
  <c r="K121" i="1" l="1"/>
  <c r="I271" i="1"/>
  <c r="J271" i="1"/>
</calcChain>
</file>

<file path=xl/sharedStrings.xml><?xml version="1.0" encoding="utf-8"?>
<sst xmlns="http://schemas.openxmlformats.org/spreadsheetml/2006/main" count="303" uniqueCount="292">
  <si>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</si>
  <si>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</si>
  <si>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</si>
  <si>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</si>
  <si>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</si>
  <si>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</si>
  <si>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Інші субвенції</t>
  </si>
  <si>
    <t>ВИДАТКИ</t>
  </si>
  <si>
    <t>Житлово-комунальне господарство</t>
  </si>
  <si>
    <t>Охорона та раціональне використання природних ресурсів</t>
  </si>
  <si>
    <t>КРЕДИТУВАННЯ</t>
  </si>
  <si>
    <t>ФІНАНСУВАННЯ</t>
  </si>
  <si>
    <t>Проведення навчально-тренувальних зборів і змагань з неолімпійських видів спорту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</si>
  <si>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</si>
  <si>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</si>
  <si>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</si>
  <si>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</si>
  <si>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</si>
  <si>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</si>
  <si>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</si>
  <si>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</si>
  <si>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</si>
  <si>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</si>
  <si>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</si>
  <si>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</si>
  <si>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</si>
  <si>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Внутрішні податки на товари та послуги</t>
  </si>
  <si>
    <t>Акцизний податок з реалізації суб"єктами господарювання роздрібної торгівлі підакцизних товарів</t>
  </si>
  <si>
    <t>Місцеві податки і збори</t>
  </si>
  <si>
    <t>Податок на 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</si>
  <si>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</si>
  <si>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</si>
  <si>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</si>
  <si>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</si>
  <si>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</si>
  <si>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</si>
  <si>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</si>
  <si>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</si>
  <si>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</si>
  <si>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</si>
  <si>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</si>
  <si>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</si>
  <si>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</si>
  <si>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 xml:space="preserve">Єдиний податок </t>
  </si>
  <si>
    <t>Єдиний податок з юридичних осіб</t>
  </si>
  <si>
    <t>Єдиний податок  з фізичних осіб</t>
  </si>
  <si>
    <t>Інші податки та збори</t>
  </si>
  <si>
    <t>Екологічний податок</t>
  </si>
  <si>
    <t xml:space="preserve">Надходжження від скидів забруднюючих речовин безпосередньо у водні об"єкти </t>
  </si>
  <si>
    <t xml:space="preserve">Надходження від розміщення відходів у спеціально відведених для цього місцях чи на об"єктах, крім розміщення окремих видів відходів як вторинної сировини </t>
  </si>
  <si>
    <t>Неподаткові надходження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</si>
  <si>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</si>
  <si>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об"єднань, що вилучається до відповідного місцевого бюджету</t>
  </si>
  <si>
    <t>Інші надходження</t>
  </si>
  <si>
    <t>Адміністративні штрафи та інші санкцїї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</si>
  <si>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</si>
  <si>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</si>
  <si>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</si>
  <si>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</si>
  <si>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</si>
  <si>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</si>
  <si>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</si>
  <si>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</si>
  <si>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</si>
  <si>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</si>
  <si>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</si>
  <si>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Плата за гарантії, надані Верховною Радою Автономної Республіки Крим та міськими радами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</si>
  <si>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</si>
  <si>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сім"ям та одиноким молодим громадянам на будівництво (реконструкцію) та придбання житла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</si>
  <si>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</si>
  <si>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</si>
  <si>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</si>
  <si>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</si>
  <si>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</si>
  <si>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</si>
  <si>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 xml:space="preserve">Кошти від продажу землі 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</si>
  <si>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</si>
  <si>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</si>
  <si>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</si>
  <si>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</si>
  <si>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</si>
  <si>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</si>
  <si>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</si>
  <si>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</si>
  <si>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</si>
  <si>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</si>
  <si>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</si>
  <si>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</si>
  <si>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</si>
  <si>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</si>
  <si>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</si>
  <si>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Утримання клубів для підлітків за місцем проживання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</si>
  <si>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</si>
  <si>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</si>
  <si>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</si>
  <si>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</si>
  <si>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</si>
  <si>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</si>
  <si>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</si>
  <si>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</si>
  <si>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Проведення навчально-тренувальних зборів і змагань з олімпійських видів спорту</t>
  </si>
  <si>
    <t>5011</t>
  </si>
  <si>
    <t>5012</t>
  </si>
  <si>
    <t>5022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</si>
  <si>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</si>
  <si>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</si>
  <si>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5031</t>
  </si>
  <si>
    <t>6000</t>
  </si>
  <si>
    <t>Заходи з енергозбереження</t>
  </si>
  <si>
    <t>Сприяння розвитку малого та середнього підприємництва</t>
  </si>
  <si>
    <t>Реверсна дотація 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</si>
  <si>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</si>
  <si>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</si>
  <si>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Пальне</t>
  </si>
  <si>
    <t>Міжбюджетні трансферти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</si>
  <si>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</si>
  <si>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</si>
  <si>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Підтримка спорту вищих досягнень та організацій, які здійснюють фізкультурно-спортивну діяльність в регіоні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</si>
  <si>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</si>
  <si>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</si>
  <si>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</si>
  <si>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</si>
  <si>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</si>
  <si>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</si>
  <si>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</si>
  <si>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</si>
  <si>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Забезпечення діяльності інших закладів у сфері освіти</t>
  </si>
  <si>
    <t>Інші програми та заходи у сфері освіти</t>
  </si>
  <si>
    <t>Інші програми та заходи у сфері охорони здоров`я</t>
  </si>
  <si>
    <t>Компенсаційні виплати за пільговий проїзд окремих категорій громадян на залізничному транспорті</t>
  </si>
  <si>
    <t>Пільгове медичне обслуговування осіб, які постраждали внаслідок Чорнобильської катастрофи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</si>
  <si>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</si>
  <si>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Надання реабілітаційних послуг особам з інвалідністю та дітям з інвалідністю</t>
  </si>
  <si>
    <t>Утримання та забезпечення діяльності центрів соціальних служб для сім`ї, дітей та молоді</t>
  </si>
  <si>
    <t>Заходи державної політики з питань сім`ї</t>
  </si>
  <si>
    <t>Здійснення заходів та реалізація проектів на виконання Державної цільової соціальної програми `Молодь України`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</si>
  <si>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</si>
  <si>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</si>
  <si>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</si>
  <si>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</si>
  <si>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</si>
  <si>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</si>
  <si>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</si>
  <si>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</si>
  <si>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</si>
  <si>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Проведення навчально-тренувальних зборів і змагань та заходів зі спорту осіб з інвалідністю</t>
  </si>
  <si>
    <t>Забезпечення діяльності з виробництва, транспортування, постачання теплової енергії</t>
  </si>
  <si>
    <t>Інша діяльність, пов`язана з експлуатацією об`єктів житлово-комунального господарства</t>
  </si>
  <si>
    <t>Організація благоустрою населених пунктів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</si>
  <si>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</si>
  <si>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Інша діяльність у сфері житлово-комунального господарства</t>
  </si>
  <si>
    <t>Економічна діяльність</t>
  </si>
  <si>
    <t>Реалізація інших заходів щодо соціально-економічного розвитку територій</t>
  </si>
  <si>
    <t>Інші заходи у сфері електротранспорту</t>
  </si>
  <si>
    <t>Утримання та розвиток інших об`єктів транспортної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</si>
  <si>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</si>
  <si>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Інші заходи у сфері зв`язку, телекомунікації та інформатики</t>
  </si>
  <si>
    <t>Членські внески до асоціацій органів місцевого самоврядування</t>
  </si>
  <si>
    <t>Інші заходи, пов`язані з економічною діяльністю</t>
  </si>
  <si>
    <t>Інша діяльність</t>
  </si>
  <si>
    <t>Заходи із запобігання та ліквідації надзвичайних ситуацій та наслідків стихійного лиха</t>
  </si>
  <si>
    <t>Заходи з організації рятування на водах</t>
  </si>
  <si>
    <t>Інші заходи громадського порядку та безпеки</t>
  </si>
  <si>
    <t>Збереження природно-заповідного фонду</t>
  </si>
  <si>
    <t>Інша діяльність у сфері екології та охорони природних ресурсів</t>
  </si>
  <si>
    <t>Інші заходи у сфері засобів масової інформації</t>
  </si>
  <si>
    <t>Обслуговування місцевого боргу</t>
  </si>
  <si>
    <t>Будівництво об"єктів житлово-комунального господарства</t>
  </si>
  <si>
    <t>Будівництво освітніх установ та закладів</t>
  </si>
  <si>
    <t>Будівництво споруд, установ та закладів фізичної культури і спорту</t>
  </si>
  <si>
    <t>Проведення експерної грошової оцінки земельної ділянки чи права на неї</t>
  </si>
  <si>
    <t>Внески до статутного капіталу суб"єктів господарювання</t>
  </si>
  <si>
    <t>Природоохоронні заходи за рахунок цільових фондів</t>
  </si>
  <si>
    <t>Інші джерела власних надходжень бюджетних установ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</si>
  <si>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</si>
  <si>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</si>
  <si>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</si>
  <si>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</si>
  <si>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Соціальний захист ветеранів війни та праці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</si>
  <si>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</si>
  <si>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</si>
  <si>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</si>
  <si>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</si>
  <si>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>Будівництво об"єктів соціально-культурного призначення</t>
  </si>
  <si>
    <t>Утримання та розвиток транспортної інфраструктури</t>
  </si>
  <si>
    <t>Утримання та розвиток автомобільних доріг та дорожньої інфраструктури</t>
  </si>
  <si>
    <t>Інша економічна діяльність</t>
  </si>
  <si>
    <t>Запобігання та ліквідація забруднення навколишнього природного середовища</t>
  </si>
  <si>
    <t>Забезпечення надання послуг з перевезення пасажирів електротранспортом</t>
  </si>
  <si>
    <t xml:space="preserve">Директор департаменту бюджету та фінансів                            </t>
  </si>
  <si>
    <t>Інші заходи та заклади молодіжної політики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</si>
  <si>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</si>
  <si>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</si>
  <si>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</si>
  <si>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</si>
  <si>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Плата за встановлення земельного серветуту</t>
  </si>
  <si>
    <t>Сібвенція з місцевого бюджету на здійснення переданих видатків у сфері освіти за рахунок коштів освітньої субвенції</t>
  </si>
  <si>
    <t>Рентна плата та плата за використання інших природних ресурсів</t>
  </si>
  <si>
    <t>Єдиний податок з сільськогосподарських товаровиробників, у яких частка сільськогоспадарського товаровиробництва за попередній податковий (звітний) рік дорівнює або перевищує 75 відсотків</t>
  </si>
  <si>
    <t>Плата за ліцензії на певні види господарської діяльності та сертифікати, що видаються Радою міністрів АРК, виконавчими органами місцевих рад і місцевими органами виконавчої влади</t>
  </si>
  <si>
    <t>Плата за надання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</si>
  <si>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</si>
  <si>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Забезпечення діяльності інклюзивно-ресурсних центрів</t>
  </si>
  <si>
    <t>Здійснення заходів із землеустрою</t>
  </si>
  <si>
    <t>Забезпечення збору та вивезення сміття і відходів</t>
  </si>
  <si>
    <t>Забезпечення діяльності місцевих центрів фізичного здоров`я населення "Спорт для всіх" та проведення фізкультурно-масових заходів серед населення регіону</t>
  </si>
  <si>
    <t>Надходження від викидів забруднюючих речовин в атмосферне повітря стаціонарними джерелами забруднення (за винятком викидів в атмосферне повітря двоокису вуглицю)</t>
  </si>
  <si>
    <t>Плата за скорочення термінів надання послуг у сфері державної реєстрації речових прав за нерухоме майно та їх обтяжень і державної реєстрації юриджичних осіб, фізичних осіб - підприємств та громадських формувань, а також плата за надання інших платних послуг, пов'язаних з такою державною реєстрацією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</si>
  <si>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</si>
  <si>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</si>
  <si>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 xml:space="preserve">                              _______________ № _______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</si>
  <si>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</si>
  <si>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</si>
  <si>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</si>
  <si>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</si>
  <si>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</si>
  <si>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</si>
  <si>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Будівництво інших об'єктів комунальної власності</t>
  </si>
  <si>
    <t>Забезпечення діяльності інших закладів у сфері охорони здоров'я</t>
  </si>
  <si>
    <t>Заходи державної політики із забезпечення рівних прав та можливостей жінок та чоловіків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</si>
  <si>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</si>
  <si>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</si>
  <si>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сфорі торгівлі, громадського харчування та послуг </t>
  </si>
  <si>
    <t>Плата за розміщення тимчасово вільних коштів місцевих бюджетів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</si>
  <si>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</si>
  <si>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</si>
  <si>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</t>
  </si>
  <si>
    <t>Надання загальної середньої освіти за рахунок освітньої субвенції</t>
  </si>
  <si>
    <t>1080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</si>
  <si>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</si>
  <si>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</si>
  <si>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1091</t>
  </si>
  <si>
    <t>1092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</si>
  <si>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</si>
  <si>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</si>
  <si>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</si>
  <si>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</si>
  <si>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Експлуатація та технічне обслуговування житлового фонду</t>
  </si>
  <si>
    <t xml:space="preserve">Забезпечення діяльності водопровідно-каналізаційного господарства
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</si>
  <si>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</si>
  <si>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</si>
  <si>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</si>
  <si>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Забезпечення надійної та безперебійної експлуатації ліфтів</t>
  </si>
  <si>
    <t>Заходи та роботи з територіальної оборони</t>
  </si>
  <si>
    <t>Податок та збір на доходи фізичних осіб</t>
  </si>
  <si>
    <t>Рентна плата за користування надрами для видобування інших корисних копалин загальнодержавного значення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</si>
  <si>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</si>
  <si>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Субвенція з місцевого  бюджету на надання  державної підтримки особам з особливими освітніми потребами за рахунок  відповідної  субвенції з державного бюджету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</si>
  <si>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</si>
  <si>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</si>
  <si>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 Закону України "Про оренду державного та комунального майна"</t>
  </si>
  <si>
    <t>25010300 </t>
  </si>
  <si>
    <t>Надходження бюджетних установ від реалізації в установленому порядку майна (крім нерухомого майна) </t>
  </si>
  <si>
    <t>25010400 </t>
  </si>
  <si>
    <t>Благодійні внески, гранти та дарунки </t>
  </si>
  <si>
    <t>25020100 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</si>
  <si>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</si>
  <si>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</si>
  <si>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</si>
  <si>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18020100 </t>
  </si>
  <si>
    <t>Усього</t>
  </si>
  <si>
    <t>грн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</si>
  <si>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 </t>
  </si>
  <si>
    <t>Звіт  про  виконання  бюджету  Житомирської  міської  територіальної  громади  за 2022 рік</t>
  </si>
  <si>
    <t>Дотації з місцевих бюджетів іншим місцевим бюджетам</t>
  </si>
  <si>
    <t>Інші дотації з місцевого бюджету</t>
  </si>
  <si>
    <t>Збір за забруднення навколишнього природнього середовища</t>
  </si>
  <si>
    <t>Інші збори за забруднення навколишнього природного середовища до Фонду охорони навколишнього природного середовища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</si>
  <si>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</si>
  <si>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</si>
  <si>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Кошти гарантійного та реєстраційного внесків, що визначені Законом України "Про оренду державного та комунального майна", які підлягають перерахуванню оператором електронного майданчика до відповідного бюджету</t>
  </si>
  <si>
    <t>Надходження коштів пайової участі у розвитку інфраструктури населеного пункту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</si>
  <si>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</si>
  <si>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</si>
  <si>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r>
      <t>Субвенція з місцевого бюджету на компенсацію різниці в тарифах на теплову енергію, послуги з постачання теплової енергії та постачання гарячої води згідно із </t>
    </r>
    <r>
      <rPr>
        <u/>
        <sz val="18"/>
        <color theme="1"/>
        <rFont val="Times New Roman"/>
        <family val="1"/>
        <charset val="204"/>
      </rPr>
      <t>ЗУ</t>
    </r>
    <r>
      <rPr>
        <sz val="18"/>
        <color theme="1"/>
        <rFont val="Times New Roman"/>
        <family val="1"/>
        <charset val="204"/>
      </rPr>
      <t>"Про особливості регулювання відносин на ринку природного газу та у сфері теплопост. під час дії воєнного стану та подальшого віднов. їх функціонування", послуги з центр.постачання холодної води та водовідвед.(з використ. внутріш.буд.систем), послуги з центр.водопост. і центр. водовідвед. згідно із </t>
    </r>
    <r>
      <rPr>
        <u/>
        <sz val="18"/>
        <color theme="1"/>
        <rFont val="Times New Roman"/>
        <family val="1"/>
        <charset val="204"/>
      </rPr>
      <t>ЗУ</t>
    </r>
    <r>
      <rPr>
        <sz val="18"/>
        <color theme="1"/>
        <rFont val="Times New Roman"/>
        <family val="1"/>
        <charset val="204"/>
      </rPr>
      <t>"Про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водовідведення" за рахунок відповідної субвенції з державного бюджету</t>
    </r>
  </si>
  <si>
    <t>Видатки, пов'язані з наданням підтримки внутрішньо переміщеним особам та/або  евакуйованим особам у зв'язку із введенням воєнного стану</t>
  </si>
  <si>
    <t>Регулювання цін/тарифів на житлово-комунальні послуги</t>
  </si>
  <si>
    <t>Компенсація різниці в тарифах на теплову енергію, послуги з постачання теплової енергії та постачання гарячої води згідно із Законом України "Про особливості регулювання відносин на ринку природного газу та у сфері теплопостачання під час дії воєнного стану та подальшого відновлення їх функціонування" за рахунок субвенції з державного бюджету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</si>
  <si>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</si>
  <si>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t>Виконання інвестиційних проектів за рахунок інших субвенцій з державного бюджету</t>
  </si>
  <si>
    <t>Будівництво медичних установ та закладів</t>
  </si>
  <si>
    <t>Реалізація проектів в рамках Програми з відновлення України</t>
  </si>
  <si>
    <t>Заходи із запобігання та ліквідації наслідків надзвичайної ситуації в інших системах та об'єктах житлово-комунального господарства за рахунок коштів резервного фонду місцевого бюджету</t>
  </si>
  <si>
    <t>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</si>
  <si>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</si>
  <si>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Заходи із запобігання та ліквідації наслідків надзвичайної ситуації в теплових мережах за рахунок коштів резервного фонду місцевого бюджету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</si>
  <si>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</si>
  <si>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Інші заходи за рахунок коштів резервного фонду місцевого бюджету</t>
  </si>
  <si>
    <t>Резервний фонд</t>
  </si>
  <si>
    <t>Субвенція з державного бюджету місцевим бюджетам на відновлення обʼєктів критичної інфраструктури в рамках спільного з Міжнародним банком реконструкції та розвитку проекту “Проект розвитку міської інфраструктури — 2”</t>
  </si>
  <si>
    <t xml:space="preserve">                              Додаток до проєкту</t>
  </si>
  <si>
    <t xml:space="preserve">                              рішення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</si>
</sst>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rgb="FF333333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3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0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4" fontId="4" fillId="0" borderId="0" xfId="0" applyNumberFormat="1" applyFont="1" applyFill="1"/>
    <xf numFmtId="4" fontId="1" fillId="0" borderId="0" xfId="0" applyNumberFormat="1" applyFont="1" applyFill="1"/>
    <xf numFmtId="4" fontId="8" fillId="0" borderId="0" xfId="0" applyNumberFormat="1" applyFont="1" applyFill="1"/>
    <xf numFmtId="0" fontId="1" fillId="24" borderId="0" xfId="0" applyFont="1" applyFill="1"/>
    <xf numFmtId="0" fontId="13" fillId="0" borderId="0" xfId="0" applyFont="1" applyFill="1"/>
    <xf numFmtId="0" fontId="1" fillId="24" borderId="10" xfId="0" applyFont="1" applyFill="1" applyBorder="1" applyAlignment="1">
      <alignment vertical="center" wrapText="1"/>
    </xf>
    <xf numFmtId="4" fontId="10" fillId="0" borderId="0" xfId="0" applyNumberFormat="1" applyFont="1" applyFill="1"/>
    <xf numFmtId="4" fontId="5" fillId="0" borderId="0" xfId="0" applyNumberFormat="1" applyFont="1" applyFill="1"/>
    <xf numFmtId="4" fontId="13" fillId="25" borderId="10" xfId="0" applyNumberFormat="1" applyFont="1" applyFill="1" applyBorder="1" applyAlignment="1">
      <alignment horizontal="right" vertical="center" wrapText="1"/>
    </xf>
    <xf numFmtId="164" fontId="13" fillId="25" borderId="10" xfId="0" applyNumberFormat="1" applyFont="1" applyFill="1" applyBorder="1" applyAlignment="1">
      <alignment horizontal="center" vertical="center" wrapText="1"/>
    </xf>
    <xf numFmtId="164" fontId="13" fillId="25" borderId="10" xfId="0" applyNumberFormat="1" applyFont="1" applyFill="1" applyBorder="1" applyAlignment="1">
      <alignment horizontal="right" vertical="center" wrapText="1"/>
    </xf>
    <xf numFmtId="4" fontId="13" fillId="24" borderId="10" xfId="0" applyNumberFormat="1" applyFont="1" applyFill="1" applyBorder="1" applyAlignment="1">
      <alignment horizontal="right" vertical="center" wrapText="1"/>
    </xf>
    <xf numFmtId="0" fontId="13" fillId="26" borderId="10" xfId="0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left" vertical="center" wrapText="1"/>
    </xf>
    <xf numFmtId="0" fontId="13" fillId="24" borderId="10" xfId="0" applyFont="1" applyFill="1" applyBorder="1" applyAlignment="1">
      <alignment horizontal="justify" vertical="center" wrapText="1"/>
    </xf>
    <xf numFmtId="0" fontId="13" fillId="24" borderId="10" xfId="0" applyFont="1" applyFill="1" applyBorder="1" applyAlignment="1">
      <alignment vertical="center" wrapText="1"/>
    </xf>
    <xf numFmtId="4" fontId="16" fillId="24" borderId="10" xfId="0" applyNumberFormat="1" applyFont="1" applyFill="1" applyBorder="1" applyAlignment="1">
      <alignment horizontal="right" vertical="center" wrapText="1"/>
    </xf>
    <xf numFmtId="164" fontId="16" fillId="24" borderId="10" xfId="0" applyNumberFormat="1" applyFont="1" applyFill="1" applyBorder="1" applyAlignment="1">
      <alignment horizontal="right" vertical="center" wrapText="1"/>
    </xf>
    <xf numFmtId="0" fontId="1" fillId="0" borderId="10" xfId="42" applyFont="1" applyBorder="1" applyAlignment="1" applyProtection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5" fillId="24" borderId="10" xfId="0" applyFont="1" applyFill="1" applyBorder="1" applyAlignment="1">
      <alignment horizontal="center" vertical="center"/>
    </xf>
    <xf numFmtId="0" fontId="15" fillId="24" borderId="10" xfId="0" applyFont="1" applyFill="1" applyBorder="1" applyAlignment="1">
      <alignment vertical="center" wrapText="1"/>
    </xf>
    <xf numFmtId="164" fontId="13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4" fillId="24" borderId="10" xfId="0" applyFont="1" applyFill="1" applyBorder="1" applyAlignment="1">
      <alignment horizontal="center" vertical="center" wrapText="1"/>
    </xf>
    <xf numFmtId="4" fontId="14" fillId="24" borderId="10" xfId="0" applyNumberFormat="1" applyFont="1" applyFill="1" applyBorder="1" applyAlignment="1">
      <alignment horizontal="right" vertical="center" wrapText="1"/>
    </xf>
    <xf numFmtId="164" fontId="14" fillId="24" borderId="10" xfId="0" applyNumberFormat="1" applyFont="1" applyFill="1" applyBorder="1" applyAlignment="1">
      <alignment horizontal="center" vertical="center" wrapText="1"/>
    </xf>
    <xf numFmtId="164" fontId="13" fillId="24" borderId="1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1" fillId="0" borderId="10" xfId="42" applyFont="1" applyBorder="1" applyAlignment="1" applyProtection="1">
      <alignment horizontal="lef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horizontal="righ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quotePrefix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0" quotePrefix="1" applyFont="1" applyFill="1" applyBorder="1" applyAlignment="1">
      <alignment horizontal="center" vertical="center"/>
    </xf>
    <xf numFmtId="4" fontId="1" fillId="24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quotePrefix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center"/>
    </xf>
    <xf numFmtId="0" fontId="1" fillId="24" borderId="10" xfId="0" applyFont="1" applyFill="1" applyBorder="1" applyAlignment="1">
      <alignment horizontal="center" vertical="center" wrapText="1"/>
    </xf>
    <xf numFmtId="164" fontId="1" fillId="24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5" fillId="24" borderId="10" xfId="0" applyFont="1" applyFill="1" applyBorder="1" applyAlignment="1">
      <alignment vertical="center"/>
    </xf>
    <xf numFmtId="0" fontId="13" fillId="0" borderId="10" xfId="42" applyFont="1" applyBorder="1" applyAlignment="1" applyProtection="1">
      <alignment horizontal="left" vertical="center" wrapText="1"/>
    </xf>
    <xf numFmtId="0" fontId="15" fillId="27" borderId="10" xfId="0" applyFont="1" applyFill="1" applyBorder="1" applyAlignment="1">
      <alignment horizontal="left" vertical="center" wrapText="1"/>
    </xf>
    <xf numFmtId="0" fontId="15" fillId="27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0" applyNumberFormat="1" applyFont="1" applyFill="1" applyAlignment="1">
      <alignment horizontal="left" vertical="center"/>
    </xf>
    <xf numFmtId="4" fontId="18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vertical="center"/>
    </xf>
    <xf numFmtId="164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vertical="center" wrapText="1"/>
    </xf>
    <xf numFmtId="0" fontId="7" fillId="24" borderId="0" xfId="0" applyFont="1" applyFill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textRotation="90" wrapText="1"/>
    </xf>
    <xf numFmtId="0" fontId="7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6" fillId="0" borderId="11" xfId="0" applyFont="1" applyFill="1" applyBorder="1" applyAlignment="1">
      <alignment horizontal="right" vertical="top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on.rada.gov.ua/rada/show/2755-17" TargetMode="External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ru/157-20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zakon.rada.gov.ua/rada/show/971_002-20" TargetMode="External"/><Relationship Id="rId4" Type="http://schemas.openxmlformats.org/officeDocument/2006/relationships/hyperlink" Target="https://zakon.rada.gov.ua/rada/show/157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2"/>
  <sheetViews>
    <sheetView showZeros="0" tabSelected="1" view="pageBreakPreview" zoomScale="40" zoomScaleNormal="37" zoomScaleSheetLayoutView="40" workbookViewId="0">
      <selection activeCell="I3" sqref="I3:K3"/>
    </sheetView>
  </sheetViews>
  <sheetFormatPr defaultRowHeight="5.65" customHeight="1" x14ac:dyDescent="0.35"/>
  <cols>
    <col min="1" max="1" width="76.85546875" style="5" customWidth="1"/>
    <col min="2" max="2" width="23.5703125" style="10" customWidth="1"/>
    <col min="3" max="3" width="39" style="1" customWidth="1"/>
    <col min="4" max="4" width="36.85546875" style="1" customWidth="1"/>
    <col min="5" max="5" width="18.5703125" style="10" customWidth="1"/>
    <col min="6" max="6" width="32" style="1" customWidth="1"/>
    <col min="7" max="7" width="30.7109375" style="1" customWidth="1"/>
    <col min="8" max="8" width="22.140625" style="10" customWidth="1"/>
    <col min="9" max="9" width="37" style="1" customWidth="1"/>
    <col min="10" max="10" width="37.5703125" style="1" customWidth="1"/>
    <col min="11" max="11" width="24.5703125" style="10" customWidth="1"/>
    <col min="12" max="13" width="9.140625" style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1" ht="43.5" customHeight="1" x14ac:dyDescent="0.35">
      <c r="A1" s="1"/>
      <c r="B1" s="2"/>
      <c r="C1" s="3"/>
      <c r="D1" s="3"/>
      <c r="E1" s="2"/>
      <c r="F1" s="3"/>
      <c r="G1" s="3"/>
      <c r="H1" s="2"/>
      <c r="I1" s="105" t="s">
        <v>290</v>
      </c>
      <c r="J1" s="105"/>
      <c r="K1" s="105"/>
    </row>
    <row r="2" spans="1:11" ht="42" customHeight="1" x14ac:dyDescent="0.35">
      <c r="A2" s="3"/>
      <c r="B2" s="2"/>
      <c r="C2" s="3"/>
      <c r="D2" s="3"/>
      <c r="E2" s="2"/>
      <c r="F2" s="3"/>
      <c r="G2" s="3"/>
      <c r="H2" s="2"/>
      <c r="I2" s="101" t="s">
        <v>291</v>
      </c>
      <c r="J2" s="101"/>
      <c r="K2" s="101"/>
    </row>
    <row r="3" spans="1:11" ht="42" customHeight="1" x14ac:dyDescent="0.35">
      <c r="A3" s="17"/>
      <c r="B3" s="18"/>
      <c r="C3" s="17"/>
      <c r="D3" s="17"/>
      <c r="E3" s="18"/>
      <c r="F3" s="17"/>
      <c r="G3" s="17"/>
      <c r="H3" s="18"/>
      <c r="I3" s="105" t="s">
        <v>210</v>
      </c>
      <c r="J3" s="105"/>
      <c r="K3" s="105"/>
    </row>
    <row r="4" spans="1:11" ht="54.75" customHeight="1" x14ac:dyDescent="0.35">
      <c r="A4" s="106" t="s">
        <v>263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ht="36.75" customHeight="1" x14ac:dyDescent="0.35">
      <c r="A5" s="4"/>
      <c r="B5" s="2"/>
      <c r="C5" s="2"/>
      <c r="D5" s="2"/>
      <c r="E5" s="2"/>
      <c r="F5" s="2"/>
      <c r="G5" s="2"/>
      <c r="H5" s="2"/>
      <c r="I5" s="2"/>
      <c r="J5" s="107" t="s">
        <v>261</v>
      </c>
      <c r="K5" s="107"/>
    </row>
    <row r="6" spans="1:11" ht="53.25" customHeight="1" x14ac:dyDescent="0.35">
      <c r="A6" s="102" t="s">
        <v>0</v>
      </c>
      <c r="B6" s="104" t="s">
        <v>112</v>
      </c>
      <c r="C6" s="102" t="s">
        <v>1</v>
      </c>
      <c r="D6" s="102"/>
      <c r="E6" s="102"/>
      <c r="F6" s="102" t="s">
        <v>2</v>
      </c>
      <c r="G6" s="102"/>
      <c r="H6" s="102"/>
      <c r="I6" s="102" t="s">
        <v>3</v>
      </c>
      <c r="J6" s="102"/>
      <c r="K6" s="102"/>
    </row>
    <row r="7" spans="1:11" ht="126" customHeight="1" x14ac:dyDescent="0.35">
      <c r="A7" s="102"/>
      <c r="B7" s="104"/>
      <c r="C7" s="82" t="s">
        <v>5</v>
      </c>
      <c r="D7" s="82" t="s">
        <v>4</v>
      </c>
      <c r="E7" s="82" t="s">
        <v>13</v>
      </c>
      <c r="F7" s="82" t="s">
        <v>5</v>
      </c>
      <c r="G7" s="82" t="s">
        <v>4</v>
      </c>
      <c r="H7" s="82" t="s">
        <v>14</v>
      </c>
      <c r="I7" s="82" t="s">
        <v>5</v>
      </c>
      <c r="J7" s="82" t="s">
        <v>4</v>
      </c>
      <c r="K7" s="82" t="s">
        <v>13</v>
      </c>
    </row>
    <row r="8" spans="1:11" s="5" customFormat="1" ht="63.75" customHeight="1" x14ac:dyDescent="0.2">
      <c r="A8" s="82">
        <v>1</v>
      </c>
      <c r="B8" s="82">
        <v>2</v>
      </c>
      <c r="C8" s="82">
        <v>3</v>
      </c>
      <c r="D8" s="82">
        <v>4</v>
      </c>
      <c r="E8" s="82">
        <v>5</v>
      </c>
      <c r="F8" s="82">
        <v>6</v>
      </c>
      <c r="G8" s="82">
        <v>7</v>
      </c>
      <c r="H8" s="82">
        <v>8</v>
      </c>
      <c r="I8" s="82">
        <v>9</v>
      </c>
      <c r="J8" s="82">
        <v>10</v>
      </c>
      <c r="K8" s="82">
        <v>11</v>
      </c>
    </row>
    <row r="9" spans="1:11" ht="47.25" customHeight="1" x14ac:dyDescent="0.35">
      <c r="A9" s="103" t="s">
        <v>17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</row>
    <row r="10" spans="1:11" ht="51.75" customHeight="1" x14ac:dyDescent="0.35">
      <c r="A10" s="34" t="s">
        <v>18</v>
      </c>
      <c r="B10" s="33">
        <v>10000000</v>
      </c>
      <c r="C10" s="30">
        <f>C11+C23+C31+C52+C19</f>
        <v>3346901026.23</v>
      </c>
      <c r="D10" s="30">
        <f>D11+D23+D31+D52+D19</f>
        <v>3466562598.1100001</v>
      </c>
      <c r="E10" s="46">
        <f t="shared" ref="E10:E86" si="0">D10*100/C10</f>
        <v>103.57529460662865</v>
      </c>
      <c r="F10" s="30">
        <f>F52</f>
        <v>1045835.47</v>
      </c>
      <c r="G10" s="30">
        <f>G11+G23+G31+G52</f>
        <v>1222926.53</v>
      </c>
      <c r="H10" s="46">
        <f>G10*100/F10</f>
        <v>116.93297512657513</v>
      </c>
      <c r="I10" s="30">
        <f t="shared" ref="I10:I86" si="1">C10+F10</f>
        <v>3347946861.6999998</v>
      </c>
      <c r="J10" s="30">
        <f t="shared" ref="J10:J121" si="2">D10+G10</f>
        <v>3467785524.6400003</v>
      </c>
      <c r="K10" s="46">
        <f t="shared" ref="K10:K79" si="3">J10*100/I10</f>
        <v>103.57946729414785</v>
      </c>
    </row>
    <row r="11" spans="1:11" ht="64.5" customHeight="1" x14ac:dyDescent="0.35">
      <c r="A11" s="34" t="s">
        <v>19</v>
      </c>
      <c r="B11" s="33">
        <v>11000000</v>
      </c>
      <c r="C11" s="30">
        <f>C12+C17</f>
        <v>2569276234.23</v>
      </c>
      <c r="D11" s="30">
        <f>D12+D17</f>
        <v>2721511621.29</v>
      </c>
      <c r="E11" s="46">
        <f t="shared" si="0"/>
        <v>105.92522458394296</v>
      </c>
      <c r="F11" s="38"/>
      <c r="G11" s="38"/>
      <c r="H11" s="46"/>
      <c r="I11" s="30">
        <f t="shared" si="1"/>
        <v>2569276234.23</v>
      </c>
      <c r="J11" s="30">
        <f t="shared" si="2"/>
        <v>2721511621.29</v>
      </c>
      <c r="K11" s="46">
        <f t="shared" si="3"/>
        <v>105.92522458394296</v>
      </c>
    </row>
    <row r="12" spans="1:11" ht="55.5" customHeight="1" x14ac:dyDescent="0.35">
      <c r="A12" s="84" t="s">
        <v>244</v>
      </c>
      <c r="B12" s="33">
        <v>11010000</v>
      </c>
      <c r="C12" s="30">
        <f>SUM(C13:C16)</f>
        <v>2568900234.23</v>
      </c>
      <c r="D12" s="30">
        <f>SUM(D13:D16)</f>
        <v>2721134986.71</v>
      </c>
      <c r="E12" s="46">
        <f t="shared" si="0"/>
        <v>105.92606713376827</v>
      </c>
      <c r="F12" s="38"/>
      <c r="G12" s="38"/>
      <c r="H12" s="46"/>
      <c r="I12" s="30">
        <f t="shared" si="1"/>
        <v>2568900234.23</v>
      </c>
      <c r="J12" s="30">
        <f t="shared" si="2"/>
        <v>2721134986.71</v>
      </c>
      <c r="K12" s="46">
        <f t="shared" si="3"/>
        <v>105.92606713376827</v>
      </c>
    </row>
    <row r="13" spans="1:11" ht="123" hidden="1" customHeight="1" x14ac:dyDescent="0.35">
      <c r="A13" s="34" t="s">
        <v>20</v>
      </c>
      <c r="B13" s="33">
        <v>11010100</v>
      </c>
      <c r="C13" s="30">
        <v>1443531300</v>
      </c>
      <c r="D13" s="30">
        <v>1274844488.8499999</v>
      </c>
      <c r="E13" s="46">
        <f t="shared" si="0"/>
        <v>88.314294871888109</v>
      </c>
      <c r="F13" s="38"/>
      <c r="G13" s="38"/>
      <c r="H13" s="46"/>
      <c r="I13" s="30">
        <f t="shared" si="1"/>
        <v>1443531300</v>
      </c>
      <c r="J13" s="30">
        <f t="shared" si="2"/>
        <v>1274844488.8499999</v>
      </c>
      <c r="K13" s="46">
        <f t="shared" si="3"/>
        <v>88.314294871888109</v>
      </c>
    </row>
    <row r="14" spans="1:11" ht="167.25" hidden="1" customHeight="1" x14ac:dyDescent="0.35">
      <c r="A14" s="34" t="s">
        <v>21</v>
      </c>
      <c r="B14" s="33">
        <v>11010200</v>
      </c>
      <c r="C14" s="30">
        <v>1048144934.23</v>
      </c>
      <c r="D14" s="30">
        <v>1402975827.8800001</v>
      </c>
      <c r="E14" s="46">
        <f t="shared" si="0"/>
        <v>133.85322793270663</v>
      </c>
      <c r="F14" s="38"/>
      <c r="G14" s="38"/>
      <c r="H14" s="46"/>
      <c r="I14" s="30">
        <f t="shared" si="1"/>
        <v>1048144934.23</v>
      </c>
      <c r="J14" s="30">
        <f t="shared" si="2"/>
        <v>1402975827.8800001</v>
      </c>
      <c r="K14" s="46">
        <f t="shared" si="3"/>
        <v>133.85322793270663</v>
      </c>
    </row>
    <row r="15" spans="1:11" ht="144" hidden="1" customHeight="1" x14ac:dyDescent="0.35">
      <c r="A15" s="34" t="s">
        <v>22</v>
      </c>
      <c r="B15" s="33">
        <v>11010400</v>
      </c>
      <c r="C15" s="30">
        <v>51189700</v>
      </c>
      <c r="D15" s="30">
        <v>28667236.800000001</v>
      </c>
      <c r="E15" s="46">
        <f t="shared" si="0"/>
        <v>56.001962894879242</v>
      </c>
      <c r="F15" s="38"/>
      <c r="G15" s="38"/>
      <c r="H15" s="46"/>
      <c r="I15" s="30">
        <f t="shared" si="1"/>
        <v>51189700</v>
      </c>
      <c r="J15" s="30">
        <f t="shared" si="2"/>
        <v>28667236.800000001</v>
      </c>
      <c r="K15" s="46">
        <f t="shared" si="3"/>
        <v>56.001962894879242</v>
      </c>
    </row>
    <row r="16" spans="1:11" ht="94.5" hidden="1" customHeight="1" x14ac:dyDescent="0.35">
      <c r="A16" s="34" t="s">
        <v>23</v>
      </c>
      <c r="B16" s="33">
        <v>11010500</v>
      </c>
      <c r="C16" s="30">
        <v>26034300</v>
      </c>
      <c r="D16" s="30">
        <v>14647433.18</v>
      </c>
      <c r="E16" s="46">
        <f t="shared" si="0"/>
        <v>56.26205882239968</v>
      </c>
      <c r="F16" s="38"/>
      <c r="G16" s="38"/>
      <c r="H16" s="46"/>
      <c r="I16" s="30">
        <f t="shared" si="1"/>
        <v>26034300</v>
      </c>
      <c r="J16" s="30">
        <f t="shared" si="2"/>
        <v>14647433.18</v>
      </c>
      <c r="K16" s="46">
        <f t="shared" si="3"/>
        <v>56.26205882239968</v>
      </c>
    </row>
    <row r="17" spans="1:13" ht="57.75" customHeight="1" x14ac:dyDescent="0.35">
      <c r="A17" s="36" t="s">
        <v>24</v>
      </c>
      <c r="B17" s="33">
        <v>11020000</v>
      </c>
      <c r="C17" s="30">
        <f>C18</f>
        <v>376000</v>
      </c>
      <c r="D17" s="30">
        <f>D18</f>
        <v>376634.58</v>
      </c>
      <c r="E17" s="46">
        <f t="shared" si="0"/>
        <v>100.16877127659575</v>
      </c>
      <c r="F17" s="38"/>
      <c r="G17" s="37"/>
      <c r="H17" s="46"/>
      <c r="I17" s="30">
        <f t="shared" si="1"/>
        <v>376000</v>
      </c>
      <c r="J17" s="30">
        <f t="shared" si="2"/>
        <v>376634.58</v>
      </c>
      <c r="K17" s="46">
        <f t="shared" si="3"/>
        <v>100.16877127659575</v>
      </c>
      <c r="L17" s="23"/>
      <c r="M17" s="23"/>
    </row>
    <row r="18" spans="1:13" ht="91.5" hidden="1" customHeight="1" x14ac:dyDescent="0.35">
      <c r="A18" s="35" t="s">
        <v>25</v>
      </c>
      <c r="B18" s="33">
        <v>11020200</v>
      </c>
      <c r="C18" s="30">
        <v>376000</v>
      </c>
      <c r="D18" s="30">
        <v>376634.58</v>
      </c>
      <c r="E18" s="46">
        <f t="shared" si="0"/>
        <v>100.16877127659575</v>
      </c>
      <c r="F18" s="38"/>
      <c r="G18" s="37"/>
      <c r="H18" s="46"/>
      <c r="I18" s="30">
        <f t="shared" si="1"/>
        <v>376000</v>
      </c>
      <c r="J18" s="30">
        <f t="shared" si="2"/>
        <v>376634.58</v>
      </c>
      <c r="K18" s="46">
        <f t="shared" si="3"/>
        <v>100.16877127659575</v>
      </c>
    </row>
    <row r="19" spans="1:13" ht="72.75" customHeight="1" x14ac:dyDescent="0.35">
      <c r="A19" s="35" t="s">
        <v>197</v>
      </c>
      <c r="B19" s="33">
        <v>13000000</v>
      </c>
      <c r="C19" s="30">
        <f>C20</f>
        <v>40000</v>
      </c>
      <c r="D19" s="30">
        <f>D20+D22</f>
        <v>51402.42</v>
      </c>
      <c r="E19" s="46">
        <f t="shared" si="0"/>
        <v>128.50604999999999</v>
      </c>
      <c r="F19" s="38"/>
      <c r="G19" s="37"/>
      <c r="H19" s="46"/>
      <c r="I19" s="30">
        <f t="shared" si="1"/>
        <v>40000</v>
      </c>
      <c r="J19" s="30">
        <f t="shared" si="2"/>
        <v>51402.42</v>
      </c>
      <c r="K19" s="46">
        <f t="shared" si="3"/>
        <v>128.50604999999999</v>
      </c>
    </row>
    <row r="20" spans="1:13" ht="63" customHeight="1" x14ac:dyDescent="0.35">
      <c r="A20" s="34" t="s">
        <v>115</v>
      </c>
      <c r="B20" s="33">
        <v>13010000</v>
      </c>
      <c r="C20" s="30">
        <f>C21</f>
        <v>40000</v>
      </c>
      <c r="D20" s="30">
        <f>D21</f>
        <v>48112.15</v>
      </c>
      <c r="E20" s="46">
        <f t="shared" si="0"/>
        <v>120.28037500000001</v>
      </c>
      <c r="F20" s="38"/>
      <c r="G20" s="37"/>
      <c r="H20" s="46"/>
      <c r="I20" s="30">
        <f t="shared" si="1"/>
        <v>40000</v>
      </c>
      <c r="J20" s="30">
        <f t="shared" si="2"/>
        <v>48112.15</v>
      </c>
      <c r="K20" s="46">
        <f t="shared" si="3"/>
        <v>120.28037500000001</v>
      </c>
    </row>
    <row r="21" spans="1:13" ht="153" hidden="1" customHeight="1" x14ac:dyDescent="0.35">
      <c r="A21" s="34" t="s">
        <v>116</v>
      </c>
      <c r="B21" s="33">
        <v>13010200</v>
      </c>
      <c r="C21" s="30">
        <v>40000</v>
      </c>
      <c r="D21" s="30">
        <v>48112.15</v>
      </c>
      <c r="E21" s="46">
        <f t="shared" si="0"/>
        <v>120.28037500000001</v>
      </c>
      <c r="F21" s="38"/>
      <c r="G21" s="37"/>
      <c r="H21" s="46"/>
      <c r="I21" s="30">
        <f t="shared" si="1"/>
        <v>40000</v>
      </c>
      <c r="J21" s="30">
        <f t="shared" si="2"/>
        <v>48112.15</v>
      </c>
      <c r="K21" s="46">
        <f t="shared" si="3"/>
        <v>120.28037500000001</v>
      </c>
    </row>
    <row r="22" spans="1:13" ht="105.75" customHeight="1" x14ac:dyDescent="0.35">
      <c r="A22" s="45" t="s">
        <v>245</v>
      </c>
      <c r="B22" s="33">
        <v>13030100</v>
      </c>
      <c r="C22" s="37"/>
      <c r="D22" s="30">
        <v>3290.27</v>
      </c>
      <c r="E22" s="46"/>
      <c r="F22" s="38"/>
      <c r="G22" s="37"/>
      <c r="H22" s="46"/>
      <c r="I22" s="30"/>
      <c r="J22" s="30">
        <f t="shared" si="2"/>
        <v>3290.27</v>
      </c>
      <c r="K22" s="46"/>
    </row>
    <row r="23" spans="1:13" ht="47.25" customHeight="1" x14ac:dyDescent="0.35">
      <c r="A23" s="34" t="s">
        <v>26</v>
      </c>
      <c r="B23" s="33">
        <v>14000000</v>
      </c>
      <c r="C23" s="30">
        <f>C28+C24+C26</f>
        <v>179236392</v>
      </c>
      <c r="D23" s="30">
        <f>D28+D24+D26</f>
        <v>188015304.10999998</v>
      </c>
      <c r="E23" s="46">
        <f t="shared" si="0"/>
        <v>104.89795181215207</v>
      </c>
      <c r="F23" s="38"/>
      <c r="G23" s="38"/>
      <c r="H23" s="46"/>
      <c r="I23" s="30">
        <f t="shared" si="1"/>
        <v>179236392</v>
      </c>
      <c r="J23" s="30">
        <f t="shared" si="2"/>
        <v>188015304.10999998</v>
      </c>
      <c r="K23" s="46">
        <f t="shared" si="3"/>
        <v>104.89795181215207</v>
      </c>
    </row>
    <row r="24" spans="1:13" ht="66" customHeight="1" x14ac:dyDescent="0.35">
      <c r="A24" s="34" t="s">
        <v>208</v>
      </c>
      <c r="B24" s="33">
        <v>14020000</v>
      </c>
      <c r="C24" s="30">
        <f>C25</f>
        <v>2668242</v>
      </c>
      <c r="D24" s="30">
        <f>D25</f>
        <v>2932665.63</v>
      </c>
      <c r="E24" s="46">
        <f t="shared" si="0"/>
        <v>109.91003177372967</v>
      </c>
      <c r="F24" s="38"/>
      <c r="G24" s="38"/>
      <c r="H24" s="46"/>
      <c r="I24" s="30">
        <f t="shared" si="1"/>
        <v>2668242</v>
      </c>
      <c r="J24" s="30">
        <f t="shared" si="2"/>
        <v>2932665.63</v>
      </c>
      <c r="K24" s="46">
        <f t="shared" si="3"/>
        <v>109.91003177372967</v>
      </c>
    </row>
    <row r="25" spans="1:13" ht="2.25" hidden="1" customHeight="1" x14ac:dyDescent="0.35">
      <c r="A25" s="35" t="s">
        <v>113</v>
      </c>
      <c r="B25" s="33">
        <v>14021900</v>
      </c>
      <c r="C25" s="30">
        <v>2668242</v>
      </c>
      <c r="D25" s="30">
        <v>2932665.63</v>
      </c>
      <c r="E25" s="46">
        <f t="shared" si="0"/>
        <v>109.91003177372967</v>
      </c>
      <c r="F25" s="38"/>
      <c r="G25" s="38"/>
      <c r="H25" s="46"/>
      <c r="I25" s="30">
        <f t="shared" si="1"/>
        <v>2668242</v>
      </c>
      <c r="J25" s="30">
        <f t="shared" si="2"/>
        <v>2932665.63</v>
      </c>
      <c r="K25" s="46">
        <f t="shared" si="3"/>
        <v>109.91003177372967</v>
      </c>
    </row>
    <row r="26" spans="1:13" ht="65.25" customHeight="1" x14ac:dyDescent="0.35">
      <c r="A26" s="34" t="s">
        <v>209</v>
      </c>
      <c r="B26" s="33">
        <v>14030000</v>
      </c>
      <c r="C26" s="30">
        <f>C27</f>
        <v>15801550</v>
      </c>
      <c r="D26" s="30">
        <f>D27</f>
        <v>16876779.149999999</v>
      </c>
      <c r="E26" s="46">
        <f t="shared" si="0"/>
        <v>106.80458024687449</v>
      </c>
      <c r="F26" s="38"/>
      <c r="G26" s="38"/>
      <c r="H26" s="46"/>
      <c r="I26" s="30">
        <f t="shared" si="1"/>
        <v>15801550</v>
      </c>
      <c r="J26" s="30">
        <f t="shared" si="2"/>
        <v>16876779.149999999</v>
      </c>
      <c r="K26" s="46">
        <f t="shared" si="3"/>
        <v>106.80458024687449</v>
      </c>
    </row>
    <row r="27" spans="1:13" ht="54.75" hidden="1" customHeight="1" x14ac:dyDescent="0.35">
      <c r="A27" s="34" t="s">
        <v>113</v>
      </c>
      <c r="B27" s="33">
        <v>14031900</v>
      </c>
      <c r="C27" s="30">
        <v>15801550</v>
      </c>
      <c r="D27" s="30">
        <v>16876779.149999999</v>
      </c>
      <c r="E27" s="46">
        <f t="shared" si="0"/>
        <v>106.80458024687449</v>
      </c>
      <c r="F27" s="38"/>
      <c r="G27" s="38"/>
      <c r="H27" s="46"/>
      <c r="I27" s="30">
        <f t="shared" si="1"/>
        <v>15801550</v>
      </c>
      <c r="J27" s="30">
        <f t="shared" si="2"/>
        <v>16876779.149999999</v>
      </c>
      <c r="K27" s="46">
        <f t="shared" si="3"/>
        <v>106.80458024687449</v>
      </c>
    </row>
    <row r="28" spans="1:13" ht="90.75" customHeight="1" x14ac:dyDescent="0.35">
      <c r="A28" s="34" t="s">
        <v>27</v>
      </c>
      <c r="B28" s="33">
        <v>14040000</v>
      </c>
      <c r="C28" s="30">
        <f>C29+C30</f>
        <v>160766600</v>
      </c>
      <c r="D28" s="30">
        <f>D29+D30</f>
        <v>168205859.32999998</v>
      </c>
      <c r="E28" s="46">
        <f t="shared" si="0"/>
        <v>104.62736621288252</v>
      </c>
      <c r="F28" s="38"/>
      <c r="G28" s="38"/>
      <c r="H28" s="46"/>
      <c r="I28" s="30">
        <f t="shared" si="1"/>
        <v>160766600</v>
      </c>
      <c r="J28" s="30">
        <f t="shared" si="2"/>
        <v>168205859.32999998</v>
      </c>
      <c r="K28" s="46">
        <f t="shared" si="3"/>
        <v>104.62736621288252</v>
      </c>
    </row>
    <row r="29" spans="1:13" ht="0.75" customHeight="1" x14ac:dyDescent="0.35">
      <c r="A29" s="55" t="s">
        <v>268</v>
      </c>
      <c r="B29" s="33">
        <v>14040100</v>
      </c>
      <c r="C29" s="30">
        <v>75177800</v>
      </c>
      <c r="D29" s="30">
        <v>82071457.549999997</v>
      </c>
      <c r="E29" s="46">
        <f t="shared" si="0"/>
        <v>109.16980484930392</v>
      </c>
      <c r="F29" s="38"/>
      <c r="G29" s="38"/>
      <c r="H29" s="46"/>
      <c r="I29" s="30">
        <f t="shared" si="1"/>
        <v>75177800</v>
      </c>
      <c r="J29" s="30">
        <f t="shared" si="2"/>
        <v>82071457.549999997</v>
      </c>
      <c r="K29" s="46">
        <f t="shared" si="3"/>
        <v>109.16980484930392</v>
      </c>
    </row>
    <row r="30" spans="1:13" ht="138.75" hidden="1" customHeight="1" x14ac:dyDescent="0.35">
      <c r="A30" s="55" t="s">
        <v>269</v>
      </c>
      <c r="B30" s="33">
        <v>14040200</v>
      </c>
      <c r="C30" s="30">
        <v>85588800</v>
      </c>
      <c r="D30" s="30">
        <v>86134401.780000001</v>
      </c>
      <c r="E30" s="46">
        <f t="shared" si="0"/>
        <v>100.63746866412428</v>
      </c>
      <c r="F30" s="38"/>
      <c r="G30" s="38"/>
      <c r="H30" s="46"/>
      <c r="I30" s="30">
        <f t="shared" si="1"/>
        <v>85588800</v>
      </c>
      <c r="J30" s="30">
        <f t="shared" si="2"/>
        <v>86134401.780000001</v>
      </c>
      <c r="K30" s="46">
        <f t="shared" si="3"/>
        <v>100.63746866412428</v>
      </c>
    </row>
    <row r="31" spans="1:13" ht="37.5" customHeight="1" x14ac:dyDescent="0.35">
      <c r="A31" s="34" t="s">
        <v>28</v>
      </c>
      <c r="B31" s="33">
        <v>18000000</v>
      </c>
      <c r="C31" s="30">
        <f>C32+C43+C45+C48</f>
        <v>598348400</v>
      </c>
      <c r="D31" s="30">
        <f>D32+D43+D45+D48</f>
        <v>556984270.28999996</v>
      </c>
      <c r="E31" s="46">
        <f t="shared" si="0"/>
        <v>93.086949056770266</v>
      </c>
      <c r="F31" s="38"/>
      <c r="G31" s="37"/>
      <c r="H31" s="46"/>
      <c r="I31" s="30">
        <f t="shared" si="1"/>
        <v>598348400</v>
      </c>
      <c r="J31" s="30">
        <f t="shared" si="2"/>
        <v>556984270.28999996</v>
      </c>
      <c r="K31" s="46">
        <f t="shared" si="3"/>
        <v>93.086949056770266</v>
      </c>
    </row>
    <row r="32" spans="1:13" ht="48.75" customHeight="1" x14ac:dyDescent="0.35">
      <c r="A32" s="36" t="s">
        <v>29</v>
      </c>
      <c r="B32" s="33">
        <v>18010000</v>
      </c>
      <c r="C32" s="30">
        <f>SUM(C33:C42)</f>
        <v>201255800</v>
      </c>
      <c r="D32" s="30">
        <f>SUM(D33:D42)</f>
        <v>174679515.53999999</v>
      </c>
      <c r="E32" s="46">
        <f t="shared" si="0"/>
        <v>86.794773387897393</v>
      </c>
      <c r="F32" s="38"/>
      <c r="G32" s="38"/>
      <c r="H32" s="46"/>
      <c r="I32" s="30">
        <f t="shared" si="1"/>
        <v>201255800</v>
      </c>
      <c r="J32" s="30">
        <f t="shared" si="2"/>
        <v>174679515.53999999</v>
      </c>
      <c r="K32" s="46">
        <f t="shared" si="3"/>
        <v>86.794773387897393</v>
      </c>
    </row>
    <row r="33" spans="1:11" ht="123.75" hidden="1" customHeight="1" x14ac:dyDescent="0.35">
      <c r="A33" s="34" t="s">
        <v>30</v>
      </c>
      <c r="B33" s="33">
        <v>18010100</v>
      </c>
      <c r="C33" s="30">
        <v>586700</v>
      </c>
      <c r="D33" s="30">
        <v>592332.03</v>
      </c>
      <c r="E33" s="46">
        <f t="shared" si="0"/>
        <v>100.95995057099029</v>
      </c>
      <c r="F33" s="38"/>
      <c r="G33" s="38"/>
      <c r="H33" s="46"/>
      <c r="I33" s="30">
        <f t="shared" si="1"/>
        <v>586700</v>
      </c>
      <c r="J33" s="30">
        <f t="shared" si="2"/>
        <v>592332.03</v>
      </c>
      <c r="K33" s="46">
        <f t="shared" si="3"/>
        <v>100.95995057099029</v>
      </c>
    </row>
    <row r="34" spans="1:11" ht="134.25" hidden="1" customHeight="1" x14ac:dyDescent="0.35">
      <c r="A34" s="34" t="s">
        <v>31</v>
      </c>
      <c r="B34" s="33">
        <v>18010200</v>
      </c>
      <c r="C34" s="30">
        <v>4571800</v>
      </c>
      <c r="D34" s="30">
        <v>2318954.81</v>
      </c>
      <c r="E34" s="46">
        <f t="shared" si="0"/>
        <v>50.72301522376307</v>
      </c>
      <c r="F34" s="38"/>
      <c r="G34" s="38"/>
      <c r="H34" s="46"/>
      <c r="I34" s="30">
        <f t="shared" si="1"/>
        <v>4571800</v>
      </c>
      <c r="J34" s="30">
        <f t="shared" si="2"/>
        <v>2318954.81</v>
      </c>
      <c r="K34" s="46">
        <f t="shared" si="3"/>
        <v>50.72301522376307</v>
      </c>
    </row>
    <row r="35" spans="1:11" ht="130.5" hidden="1" customHeight="1" x14ac:dyDescent="0.35">
      <c r="A35" s="34" t="s">
        <v>32</v>
      </c>
      <c r="B35" s="33">
        <v>18010300</v>
      </c>
      <c r="C35" s="30">
        <v>10174500</v>
      </c>
      <c r="D35" s="30">
        <v>6431342.1900000004</v>
      </c>
      <c r="E35" s="46">
        <f t="shared" si="0"/>
        <v>63.210400412796695</v>
      </c>
      <c r="F35" s="38"/>
      <c r="G35" s="38"/>
      <c r="H35" s="46"/>
      <c r="I35" s="30">
        <f t="shared" si="1"/>
        <v>10174500</v>
      </c>
      <c r="J35" s="30">
        <f t="shared" si="2"/>
        <v>6431342.1900000004</v>
      </c>
      <c r="K35" s="46">
        <f t="shared" si="3"/>
        <v>63.210400412796695</v>
      </c>
    </row>
    <row r="36" spans="1:11" ht="121.5" hidden="1" customHeight="1" x14ac:dyDescent="0.35">
      <c r="A36" s="34" t="s">
        <v>33</v>
      </c>
      <c r="B36" s="33">
        <v>18010400</v>
      </c>
      <c r="C36" s="30">
        <v>50730000</v>
      </c>
      <c r="D36" s="30">
        <v>49086341.600000001</v>
      </c>
      <c r="E36" s="46">
        <f t="shared" si="0"/>
        <v>96.759987384190808</v>
      </c>
      <c r="F36" s="38"/>
      <c r="G36" s="38"/>
      <c r="H36" s="46"/>
      <c r="I36" s="30">
        <f t="shared" si="1"/>
        <v>50730000</v>
      </c>
      <c r="J36" s="30">
        <f t="shared" si="2"/>
        <v>49086341.600000001</v>
      </c>
      <c r="K36" s="46">
        <f t="shared" si="3"/>
        <v>96.759987384190808</v>
      </c>
    </row>
    <row r="37" spans="1:11" ht="43.5" hidden="1" customHeight="1" x14ac:dyDescent="0.35">
      <c r="A37" s="34" t="s">
        <v>34</v>
      </c>
      <c r="B37" s="33">
        <v>18010500</v>
      </c>
      <c r="C37" s="30">
        <v>57900000</v>
      </c>
      <c r="D37" s="30">
        <v>53991917.469999999</v>
      </c>
      <c r="E37" s="46">
        <f t="shared" si="0"/>
        <v>93.25028924006908</v>
      </c>
      <c r="F37" s="38"/>
      <c r="G37" s="38"/>
      <c r="H37" s="46"/>
      <c r="I37" s="30">
        <f t="shared" si="1"/>
        <v>57900000</v>
      </c>
      <c r="J37" s="30">
        <f t="shared" si="2"/>
        <v>53991917.469999999</v>
      </c>
      <c r="K37" s="46">
        <f t="shared" si="3"/>
        <v>93.25028924006908</v>
      </c>
    </row>
    <row r="38" spans="1:11" ht="50.25" hidden="1" customHeight="1" x14ac:dyDescent="0.35">
      <c r="A38" s="34" t="s">
        <v>35</v>
      </c>
      <c r="B38" s="33">
        <v>18010600</v>
      </c>
      <c r="C38" s="30">
        <v>64910800</v>
      </c>
      <c r="D38" s="30">
        <v>54457819.07</v>
      </c>
      <c r="E38" s="46">
        <f t="shared" si="0"/>
        <v>83.89639177147717</v>
      </c>
      <c r="F38" s="38"/>
      <c r="G38" s="38"/>
      <c r="H38" s="46"/>
      <c r="I38" s="30">
        <f t="shared" si="1"/>
        <v>64910800</v>
      </c>
      <c r="J38" s="30">
        <f t="shared" si="2"/>
        <v>54457819.07</v>
      </c>
      <c r="K38" s="46">
        <f t="shared" si="3"/>
        <v>83.89639177147717</v>
      </c>
    </row>
    <row r="39" spans="1:11" ht="59.25" hidden="1" customHeight="1" x14ac:dyDescent="0.35">
      <c r="A39" s="34" t="s">
        <v>36</v>
      </c>
      <c r="B39" s="33">
        <v>18010700</v>
      </c>
      <c r="C39" s="30">
        <v>2810000</v>
      </c>
      <c r="D39" s="30">
        <v>1596728.66</v>
      </c>
      <c r="E39" s="46">
        <f t="shared" si="0"/>
        <v>56.823083985765123</v>
      </c>
      <c r="F39" s="38"/>
      <c r="G39" s="38"/>
      <c r="H39" s="46"/>
      <c r="I39" s="30">
        <f t="shared" si="1"/>
        <v>2810000</v>
      </c>
      <c r="J39" s="30">
        <f t="shared" si="2"/>
        <v>1596728.66</v>
      </c>
      <c r="K39" s="46">
        <f t="shared" si="3"/>
        <v>56.823083985765123</v>
      </c>
    </row>
    <row r="40" spans="1:11" ht="44.25" hidden="1" customHeight="1" x14ac:dyDescent="0.35">
      <c r="A40" s="34" t="s">
        <v>37</v>
      </c>
      <c r="B40" s="33">
        <v>18010900</v>
      </c>
      <c r="C40" s="30">
        <v>8772000</v>
      </c>
      <c r="D40" s="30">
        <v>5513738.3099999996</v>
      </c>
      <c r="E40" s="46">
        <f t="shared" si="0"/>
        <v>62.856113885088917</v>
      </c>
      <c r="F40" s="38"/>
      <c r="G40" s="38"/>
      <c r="H40" s="46"/>
      <c r="I40" s="30">
        <f t="shared" si="1"/>
        <v>8772000</v>
      </c>
      <c r="J40" s="30">
        <f t="shared" si="2"/>
        <v>5513738.3099999996</v>
      </c>
      <c r="K40" s="46">
        <f t="shared" si="3"/>
        <v>62.856113885088917</v>
      </c>
    </row>
    <row r="41" spans="1:11" ht="55.5" hidden="1" customHeight="1" x14ac:dyDescent="0.35">
      <c r="A41" s="34" t="s">
        <v>38</v>
      </c>
      <c r="B41" s="33">
        <v>18011000</v>
      </c>
      <c r="C41" s="30">
        <v>350000</v>
      </c>
      <c r="D41" s="30">
        <v>185909.08</v>
      </c>
      <c r="E41" s="46">
        <f t="shared" si="0"/>
        <v>53.116880000000002</v>
      </c>
      <c r="F41" s="38"/>
      <c r="G41" s="38"/>
      <c r="H41" s="46"/>
      <c r="I41" s="30">
        <f t="shared" si="1"/>
        <v>350000</v>
      </c>
      <c r="J41" s="30">
        <f t="shared" si="2"/>
        <v>185909.08</v>
      </c>
      <c r="K41" s="46">
        <f t="shared" si="3"/>
        <v>53.116880000000002</v>
      </c>
    </row>
    <row r="42" spans="1:11" ht="66" hidden="1" customHeight="1" x14ac:dyDescent="0.35">
      <c r="A42" s="34" t="s">
        <v>39</v>
      </c>
      <c r="B42" s="33">
        <v>18011100</v>
      </c>
      <c r="C42" s="30">
        <v>450000</v>
      </c>
      <c r="D42" s="30">
        <v>504432.32</v>
      </c>
      <c r="E42" s="46">
        <f t="shared" si="0"/>
        <v>112.09607111111112</v>
      </c>
      <c r="F42" s="38"/>
      <c r="G42" s="38"/>
      <c r="H42" s="46"/>
      <c r="I42" s="30">
        <f t="shared" si="1"/>
        <v>450000</v>
      </c>
      <c r="J42" s="30">
        <f t="shared" si="2"/>
        <v>504432.32</v>
      </c>
      <c r="K42" s="46">
        <f t="shared" si="3"/>
        <v>112.09607111111112</v>
      </c>
    </row>
    <row r="43" spans="1:11" ht="15" hidden="1" customHeight="1" x14ac:dyDescent="0.35">
      <c r="A43" s="24" t="s">
        <v>257</v>
      </c>
      <c r="B43" s="44">
        <v>18020000</v>
      </c>
      <c r="C43" s="30"/>
      <c r="D43" s="37">
        <f>D44</f>
        <v>0</v>
      </c>
      <c r="E43" s="46"/>
      <c r="F43" s="38"/>
      <c r="G43" s="38"/>
      <c r="H43" s="46"/>
      <c r="I43" s="30">
        <f t="shared" si="1"/>
        <v>0</v>
      </c>
      <c r="J43" s="30">
        <f t="shared" si="2"/>
        <v>0</v>
      </c>
      <c r="K43" s="46" t="e">
        <f t="shared" si="3"/>
        <v>#DIV/0!</v>
      </c>
    </row>
    <row r="44" spans="1:11" ht="66" hidden="1" customHeight="1" x14ac:dyDescent="0.35">
      <c r="A44" s="45" t="s">
        <v>258</v>
      </c>
      <c r="B44" s="44" t="s">
        <v>259</v>
      </c>
      <c r="C44" s="30"/>
      <c r="D44" s="37"/>
      <c r="E44" s="46"/>
      <c r="F44" s="38"/>
      <c r="G44" s="38"/>
      <c r="H44" s="46"/>
      <c r="I44" s="30">
        <f t="shared" si="1"/>
        <v>0</v>
      </c>
      <c r="J44" s="30"/>
      <c r="K44" s="46" t="e">
        <f t="shared" si="3"/>
        <v>#DIV/0!</v>
      </c>
    </row>
    <row r="45" spans="1:11" ht="45.75" customHeight="1" x14ac:dyDescent="0.35">
      <c r="A45" s="34" t="s">
        <v>40</v>
      </c>
      <c r="B45" s="33">
        <v>18030000</v>
      </c>
      <c r="C45" s="30">
        <f>C46+C47</f>
        <v>801800</v>
      </c>
      <c r="D45" s="30">
        <f>D46+D47</f>
        <v>841022.95</v>
      </c>
      <c r="E45" s="46">
        <f t="shared" si="0"/>
        <v>104.89186206036418</v>
      </c>
      <c r="F45" s="38"/>
      <c r="G45" s="38"/>
      <c r="H45" s="46"/>
      <c r="I45" s="30">
        <f t="shared" si="1"/>
        <v>801800</v>
      </c>
      <c r="J45" s="30">
        <f t="shared" si="2"/>
        <v>841022.95</v>
      </c>
      <c r="K45" s="46">
        <f t="shared" si="3"/>
        <v>104.89186206036418</v>
      </c>
    </row>
    <row r="46" spans="1:11" ht="83.25" hidden="1" customHeight="1" x14ac:dyDescent="0.35">
      <c r="A46" s="34" t="s">
        <v>41</v>
      </c>
      <c r="B46" s="33">
        <v>18030100</v>
      </c>
      <c r="C46" s="30">
        <v>226200</v>
      </c>
      <c r="D46" s="30">
        <v>244977.7</v>
      </c>
      <c r="E46" s="46">
        <f t="shared" si="0"/>
        <v>108.30137046861185</v>
      </c>
      <c r="F46" s="38"/>
      <c r="G46" s="38"/>
      <c r="H46" s="46"/>
      <c r="I46" s="30">
        <f t="shared" si="1"/>
        <v>226200</v>
      </c>
      <c r="J46" s="30">
        <f t="shared" si="2"/>
        <v>244977.7</v>
      </c>
      <c r="K46" s="46">
        <f t="shared" si="3"/>
        <v>108.30137046861185</v>
      </c>
    </row>
    <row r="47" spans="1:11" ht="81.75" hidden="1" customHeight="1" x14ac:dyDescent="0.35">
      <c r="A47" s="34" t="s">
        <v>42</v>
      </c>
      <c r="B47" s="33">
        <v>18030200</v>
      </c>
      <c r="C47" s="30">
        <v>575600</v>
      </c>
      <c r="D47" s="30">
        <v>596045.25</v>
      </c>
      <c r="E47" s="46">
        <f t="shared" si="0"/>
        <v>103.55198922863099</v>
      </c>
      <c r="F47" s="38"/>
      <c r="G47" s="38"/>
      <c r="H47" s="46"/>
      <c r="I47" s="30">
        <f t="shared" si="1"/>
        <v>575600</v>
      </c>
      <c r="J47" s="30">
        <f t="shared" si="2"/>
        <v>596045.25</v>
      </c>
      <c r="K47" s="46">
        <f t="shared" si="3"/>
        <v>103.55198922863099</v>
      </c>
    </row>
    <row r="48" spans="1:11" ht="45" customHeight="1" x14ac:dyDescent="0.35">
      <c r="A48" s="36" t="s">
        <v>43</v>
      </c>
      <c r="B48" s="33">
        <v>18050000</v>
      </c>
      <c r="C48" s="30">
        <f>C49+C50+C51</f>
        <v>396290800</v>
      </c>
      <c r="D48" s="30">
        <f>SUM(D49:D51)</f>
        <v>381463731.80000001</v>
      </c>
      <c r="E48" s="46">
        <f t="shared" si="0"/>
        <v>96.258538376364029</v>
      </c>
      <c r="F48" s="38"/>
      <c r="G48" s="38"/>
      <c r="H48" s="46"/>
      <c r="I48" s="30">
        <f t="shared" si="1"/>
        <v>396290800</v>
      </c>
      <c r="J48" s="30">
        <f t="shared" si="2"/>
        <v>381463731.80000001</v>
      </c>
      <c r="K48" s="46">
        <f t="shared" si="3"/>
        <v>96.258538376364029</v>
      </c>
    </row>
    <row r="49" spans="1:11" ht="2.25" hidden="1" customHeight="1" x14ac:dyDescent="0.35">
      <c r="A49" s="35" t="s">
        <v>44</v>
      </c>
      <c r="B49" s="33">
        <v>18050300</v>
      </c>
      <c r="C49" s="30">
        <v>62760000</v>
      </c>
      <c r="D49" s="30">
        <v>74479189.049999997</v>
      </c>
      <c r="E49" s="46">
        <f t="shared" si="0"/>
        <v>118.67302270554494</v>
      </c>
      <c r="F49" s="38"/>
      <c r="G49" s="38"/>
      <c r="H49" s="46"/>
      <c r="I49" s="30">
        <f t="shared" si="1"/>
        <v>62760000</v>
      </c>
      <c r="J49" s="30">
        <f t="shared" si="2"/>
        <v>74479189.049999997</v>
      </c>
      <c r="K49" s="46">
        <f t="shared" si="3"/>
        <v>118.67302270554494</v>
      </c>
    </row>
    <row r="50" spans="1:11" ht="45.75" hidden="1" customHeight="1" x14ac:dyDescent="0.35">
      <c r="A50" s="36" t="s">
        <v>45</v>
      </c>
      <c r="B50" s="33">
        <v>18050400</v>
      </c>
      <c r="C50" s="30">
        <v>333417100</v>
      </c>
      <c r="D50" s="30">
        <v>306871148.47000003</v>
      </c>
      <c r="E50" s="46">
        <f t="shared" si="0"/>
        <v>92.038215337485695</v>
      </c>
      <c r="F50" s="38"/>
      <c r="G50" s="38"/>
      <c r="H50" s="46"/>
      <c r="I50" s="30">
        <f t="shared" si="1"/>
        <v>333417100</v>
      </c>
      <c r="J50" s="30">
        <f t="shared" si="2"/>
        <v>306871148.47000003</v>
      </c>
      <c r="K50" s="46">
        <f t="shared" si="3"/>
        <v>92.038215337485695</v>
      </c>
    </row>
    <row r="51" spans="1:11" ht="154.5" hidden="1" customHeight="1" x14ac:dyDescent="0.35">
      <c r="A51" s="36" t="s">
        <v>198</v>
      </c>
      <c r="B51" s="33">
        <v>18050500</v>
      </c>
      <c r="C51" s="30">
        <v>113700</v>
      </c>
      <c r="D51" s="30">
        <v>113394.28</v>
      </c>
      <c r="E51" s="46">
        <f t="shared" si="0"/>
        <v>99.731116974494284</v>
      </c>
      <c r="F51" s="38"/>
      <c r="G51" s="38"/>
      <c r="H51" s="46"/>
      <c r="I51" s="30">
        <f t="shared" si="1"/>
        <v>113700</v>
      </c>
      <c r="J51" s="30">
        <f t="shared" si="2"/>
        <v>113394.28</v>
      </c>
      <c r="K51" s="46">
        <f t="shared" si="3"/>
        <v>99.731116974494284</v>
      </c>
    </row>
    <row r="52" spans="1:11" ht="48.75" customHeight="1" x14ac:dyDescent="0.35">
      <c r="A52" s="36" t="s">
        <v>46</v>
      </c>
      <c r="B52" s="33">
        <v>19000000</v>
      </c>
      <c r="C52" s="37"/>
      <c r="D52" s="37"/>
      <c r="E52" s="46"/>
      <c r="F52" s="30">
        <f>F53</f>
        <v>1045835.47</v>
      </c>
      <c r="G52" s="30">
        <f>G53+G57</f>
        <v>1222926.53</v>
      </c>
      <c r="H52" s="46">
        <f t="shared" ref="H52:H59" si="4">G52*100/F52</f>
        <v>116.93297512657513</v>
      </c>
      <c r="I52" s="30">
        <f t="shared" si="1"/>
        <v>1045835.47</v>
      </c>
      <c r="J52" s="30">
        <f t="shared" si="2"/>
        <v>1222926.53</v>
      </c>
      <c r="K52" s="46">
        <f t="shared" si="3"/>
        <v>116.93297512657513</v>
      </c>
    </row>
    <row r="53" spans="1:11" ht="41.25" customHeight="1" x14ac:dyDescent="0.35">
      <c r="A53" s="36" t="s">
        <v>47</v>
      </c>
      <c r="B53" s="33">
        <v>19010000</v>
      </c>
      <c r="C53" s="37"/>
      <c r="D53" s="37"/>
      <c r="E53" s="46"/>
      <c r="F53" s="30">
        <f>F54+F55+F56</f>
        <v>1045835.47</v>
      </c>
      <c r="G53" s="30">
        <f>G54+G55+G56</f>
        <v>1223010.56</v>
      </c>
      <c r="H53" s="46">
        <f t="shared" si="4"/>
        <v>116.94100985119582</v>
      </c>
      <c r="I53" s="30">
        <f t="shared" si="1"/>
        <v>1045835.47</v>
      </c>
      <c r="J53" s="30">
        <f t="shared" si="2"/>
        <v>1223010.56</v>
      </c>
      <c r="K53" s="46">
        <f t="shared" si="3"/>
        <v>116.94100985119582</v>
      </c>
    </row>
    <row r="54" spans="1:11" ht="132.75" hidden="1" customHeight="1" x14ac:dyDescent="0.35">
      <c r="A54" s="34" t="s">
        <v>206</v>
      </c>
      <c r="B54" s="33">
        <v>19010100</v>
      </c>
      <c r="C54" s="37"/>
      <c r="D54" s="37"/>
      <c r="E54" s="46"/>
      <c r="F54" s="30">
        <v>798835.47</v>
      </c>
      <c r="G54" s="30">
        <v>737597.55</v>
      </c>
      <c r="H54" s="46">
        <f t="shared" si="4"/>
        <v>92.334101038352742</v>
      </c>
      <c r="I54" s="30">
        <f t="shared" si="1"/>
        <v>798835.47</v>
      </c>
      <c r="J54" s="30">
        <f t="shared" si="2"/>
        <v>737597.55</v>
      </c>
      <c r="K54" s="46">
        <f t="shared" si="3"/>
        <v>92.334101038352742</v>
      </c>
    </row>
    <row r="55" spans="1:11" ht="81" hidden="1" customHeight="1" x14ac:dyDescent="0.35">
      <c r="A55" s="34" t="s">
        <v>48</v>
      </c>
      <c r="B55" s="33">
        <v>19010200</v>
      </c>
      <c r="C55" s="37"/>
      <c r="D55" s="37"/>
      <c r="E55" s="46"/>
      <c r="F55" s="30">
        <v>57000</v>
      </c>
      <c r="G55" s="30">
        <v>275070.90000000002</v>
      </c>
      <c r="H55" s="46">
        <f t="shared" si="4"/>
        <v>482.58052631578954</v>
      </c>
      <c r="I55" s="30">
        <f t="shared" si="1"/>
        <v>57000</v>
      </c>
      <c r="J55" s="30">
        <f t="shared" si="2"/>
        <v>275070.90000000002</v>
      </c>
      <c r="K55" s="46">
        <f t="shared" si="3"/>
        <v>482.58052631578954</v>
      </c>
    </row>
    <row r="56" spans="1:11" ht="132" hidden="1" customHeight="1" x14ac:dyDescent="0.35">
      <c r="A56" s="34" t="s">
        <v>49</v>
      </c>
      <c r="B56" s="33">
        <v>19010300</v>
      </c>
      <c r="C56" s="37"/>
      <c r="D56" s="37"/>
      <c r="E56" s="46"/>
      <c r="F56" s="30">
        <v>190000</v>
      </c>
      <c r="G56" s="30">
        <v>210342.11</v>
      </c>
      <c r="H56" s="46">
        <f t="shared" si="4"/>
        <v>110.70637368421053</v>
      </c>
      <c r="I56" s="30">
        <f t="shared" si="1"/>
        <v>190000</v>
      </c>
      <c r="J56" s="30">
        <f t="shared" si="2"/>
        <v>210342.11</v>
      </c>
      <c r="K56" s="46">
        <f t="shared" si="3"/>
        <v>110.70637368421053</v>
      </c>
    </row>
    <row r="57" spans="1:11" ht="66" customHeight="1" x14ac:dyDescent="0.35">
      <c r="A57" s="34" t="s">
        <v>266</v>
      </c>
      <c r="B57" s="33">
        <v>19050000</v>
      </c>
      <c r="C57" s="37"/>
      <c r="D57" s="37"/>
      <c r="E57" s="46"/>
      <c r="F57" s="30"/>
      <c r="G57" s="30">
        <f>G58</f>
        <v>-84.03</v>
      </c>
      <c r="H57" s="46"/>
      <c r="I57" s="30"/>
      <c r="J57" s="30">
        <f t="shared" si="2"/>
        <v>-84.03</v>
      </c>
      <c r="K57" s="46"/>
    </row>
    <row r="58" spans="1:11" ht="99.75" hidden="1" customHeight="1" x14ac:dyDescent="0.35">
      <c r="A58" s="34" t="s">
        <v>267</v>
      </c>
      <c r="B58" s="33">
        <v>19050200</v>
      </c>
      <c r="C58" s="37"/>
      <c r="D58" s="37"/>
      <c r="E58" s="46"/>
      <c r="F58" s="30"/>
      <c r="G58" s="30">
        <v>-84.03</v>
      </c>
      <c r="H58" s="46"/>
      <c r="I58" s="30"/>
      <c r="J58" s="30">
        <f t="shared" si="2"/>
        <v>-84.03</v>
      </c>
      <c r="K58" s="46"/>
    </row>
    <row r="59" spans="1:11" ht="44.25" customHeight="1" x14ac:dyDescent="0.35">
      <c r="A59" s="34" t="s">
        <v>50</v>
      </c>
      <c r="B59" s="33">
        <v>20000000</v>
      </c>
      <c r="C59" s="30">
        <f>SUM(C60+C69+C82)</f>
        <v>45052600</v>
      </c>
      <c r="D59" s="30">
        <f>SUM(D60+D69+D82)</f>
        <v>47799534.600000001</v>
      </c>
      <c r="E59" s="46">
        <f t="shared" si="0"/>
        <v>106.09717219427958</v>
      </c>
      <c r="F59" s="30">
        <f>F60+F82+F91</f>
        <v>199256678</v>
      </c>
      <c r="G59" s="30">
        <f>G60+G69+G82+G91</f>
        <v>182790646.79999998</v>
      </c>
      <c r="H59" s="46">
        <f t="shared" si="4"/>
        <v>91.736271343437735</v>
      </c>
      <c r="I59" s="30">
        <f t="shared" si="1"/>
        <v>244309278</v>
      </c>
      <c r="J59" s="30">
        <f t="shared" si="2"/>
        <v>230590181.39999998</v>
      </c>
      <c r="K59" s="46">
        <f t="shared" si="3"/>
        <v>94.384537209430079</v>
      </c>
    </row>
    <row r="60" spans="1:11" ht="66" customHeight="1" x14ac:dyDescent="0.35">
      <c r="A60" s="34" t="s">
        <v>51</v>
      </c>
      <c r="B60" s="33">
        <v>21000000</v>
      </c>
      <c r="C60" s="30">
        <f>C61+C63+C62</f>
        <v>10267000</v>
      </c>
      <c r="D60" s="30">
        <f>D61+D63+D62</f>
        <v>10453876.800000001</v>
      </c>
      <c r="E60" s="46">
        <f t="shared" si="0"/>
        <v>101.82016947501705</v>
      </c>
      <c r="F60" s="37"/>
      <c r="G60" s="37"/>
      <c r="H60" s="46"/>
      <c r="I60" s="30">
        <f t="shared" si="1"/>
        <v>10267000</v>
      </c>
      <c r="J60" s="30">
        <f t="shared" si="2"/>
        <v>10453876.800000001</v>
      </c>
      <c r="K60" s="46">
        <f t="shared" si="3"/>
        <v>101.82016947501705</v>
      </c>
    </row>
    <row r="61" spans="1:11" ht="81.75" customHeight="1" x14ac:dyDescent="0.35">
      <c r="A61" s="34" t="s">
        <v>52</v>
      </c>
      <c r="B61" s="33">
        <v>21010300</v>
      </c>
      <c r="C61" s="30">
        <v>1069000</v>
      </c>
      <c r="D61" s="30">
        <v>1079281.21</v>
      </c>
      <c r="E61" s="46">
        <f t="shared" si="0"/>
        <v>100.96175958840037</v>
      </c>
      <c r="F61" s="38"/>
      <c r="G61" s="38"/>
      <c r="H61" s="46"/>
      <c r="I61" s="30">
        <f t="shared" si="1"/>
        <v>1069000</v>
      </c>
      <c r="J61" s="30">
        <f t="shared" si="2"/>
        <v>1079281.21</v>
      </c>
      <c r="K61" s="46">
        <f t="shared" si="3"/>
        <v>100.96175958840037</v>
      </c>
    </row>
    <row r="62" spans="1:11" ht="64.5" customHeight="1" x14ac:dyDescent="0.35">
      <c r="A62" s="47" t="s">
        <v>223</v>
      </c>
      <c r="B62" s="33">
        <v>21050000</v>
      </c>
      <c r="C62" s="30">
        <v>1514000</v>
      </c>
      <c r="D62" s="30">
        <v>1514667.97</v>
      </c>
      <c r="E62" s="46">
        <f t="shared" si="0"/>
        <v>100.04411955085865</v>
      </c>
      <c r="F62" s="38"/>
      <c r="G62" s="38"/>
      <c r="H62" s="46"/>
      <c r="I62" s="30">
        <f t="shared" si="1"/>
        <v>1514000</v>
      </c>
      <c r="J62" s="30">
        <f t="shared" si="2"/>
        <v>1514667.97</v>
      </c>
      <c r="K62" s="46">
        <f t="shared" si="3"/>
        <v>100.04411955085865</v>
      </c>
    </row>
    <row r="63" spans="1:11" ht="41.25" customHeight="1" x14ac:dyDescent="0.35">
      <c r="A63" s="36" t="s">
        <v>53</v>
      </c>
      <c r="B63" s="33">
        <v>21080000</v>
      </c>
      <c r="C63" s="30">
        <f>C65+C67+C66+C68</f>
        <v>7684000</v>
      </c>
      <c r="D63" s="30">
        <f>D64+D65+D66+D67+D68</f>
        <v>7859927.6200000001</v>
      </c>
      <c r="E63" s="46">
        <f t="shared" si="0"/>
        <v>102.28953175429464</v>
      </c>
      <c r="F63" s="37"/>
      <c r="G63" s="37"/>
      <c r="H63" s="46"/>
      <c r="I63" s="30">
        <f t="shared" si="1"/>
        <v>7684000</v>
      </c>
      <c r="J63" s="30">
        <f t="shared" si="2"/>
        <v>7859927.6200000001</v>
      </c>
      <c r="K63" s="46">
        <f t="shared" si="3"/>
        <v>102.28953175429464</v>
      </c>
    </row>
    <row r="64" spans="1:11" ht="0.75" customHeight="1" x14ac:dyDescent="0.35">
      <c r="A64" s="36" t="s">
        <v>222</v>
      </c>
      <c r="B64" s="33">
        <v>21080900</v>
      </c>
      <c r="C64" s="37"/>
      <c r="D64" s="30">
        <v>14216</v>
      </c>
      <c r="E64" s="46"/>
      <c r="F64" s="38"/>
      <c r="G64" s="38"/>
      <c r="H64" s="46"/>
      <c r="I64" s="30">
        <f t="shared" si="1"/>
        <v>0</v>
      </c>
      <c r="J64" s="30">
        <f t="shared" si="2"/>
        <v>14216</v>
      </c>
      <c r="K64" s="46"/>
    </row>
    <row r="65" spans="1:11" ht="57" hidden="1" customHeight="1" x14ac:dyDescent="0.35">
      <c r="A65" s="35" t="s">
        <v>54</v>
      </c>
      <c r="B65" s="33">
        <v>21081100</v>
      </c>
      <c r="C65" s="30">
        <v>6620000</v>
      </c>
      <c r="D65" s="30">
        <v>6743374.4400000004</v>
      </c>
      <c r="E65" s="46">
        <f t="shared" si="0"/>
        <v>101.86366223564954</v>
      </c>
      <c r="F65" s="38"/>
      <c r="G65" s="38"/>
      <c r="H65" s="46"/>
      <c r="I65" s="30">
        <f t="shared" si="1"/>
        <v>6620000</v>
      </c>
      <c r="J65" s="30">
        <f t="shared" si="2"/>
        <v>6743374.4400000004</v>
      </c>
      <c r="K65" s="46">
        <f t="shared" si="3"/>
        <v>101.86366223564954</v>
      </c>
    </row>
    <row r="66" spans="1:11" ht="113.25" hidden="1" customHeight="1" x14ac:dyDescent="0.35">
      <c r="A66" s="34" t="s">
        <v>55</v>
      </c>
      <c r="B66" s="33">
        <v>21081500</v>
      </c>
      <c r="C66" s="30">
        <v>536000</v>
      </c>
      <c r="D66" s="30">
        <v>536993.6</v>
      </c>
      <c r="E66" s="46">
        <f t="shared" si="0"/>
        <v>100.18537313432836</v>
      </c>
      <c r="F66" s="38"/>
      <c r="G66" s="38"/>
      <c r="H66" s="46"/>
      <c r="I66" s="30">
        <f t="shared" si="1"/>
        <v>536000</v>
      </c>
      <c r="J66" s="30">
        <f t="shared" si="2"/>
        <v>536993.6</v>
      </c>
      <c r="K66" s="46">
        <f t="shared" si="3"/>
        <v>100.18537313432836</v>
      </c>
    </row>
    <row r="67" spans="1:11" ht="60" hidden="1" customHeight="1" x14ac:dyDescent="0.35">
      <c r="A67" s="34" t="s">
        <v>195</v>
      </c>
      <c r="B67" s="33">
        <v>21081700</v>
      </c>
      <c r="C67" s="30">
        <v>430000</v>
      </c>
      <c r="D67" s="30">
        <v>430509.97</v>
      </c>
      <c r="E67" s="46">
        <f t="shared" si="0"/>
        <v>100.11859767441861</v>
      </c>
      <c r="F67" s="38"/>
      <c r="G67" s="38"/>
      <c r="H67" s="46"/>
      <c r="I67" s="30">
        <f t="shared" si="1"/>
        <v>430000</v>
      </c>
      <c r="J67" s="30">
        <f t="shared" si="2"/>
        <v>430509.97</v>
      </c>
      <c r="K67" s="46">
        <f t="shared" si="3"/>
        <v>100.11859767441861</v>
      </c>
    </row>
    <row r="68" spans="1:11" ht="169.5" hidden="1" customHeight="1" x14ac:dyDescent="0.35">
      <c r="A68" s="85" t="s">
        <v>270</v>
      </c>
      <c r="B68" s="33">
        <v>21082400</v>
      </c>
      <c r="C68" s="30">
        <v>98000</v>
      </c>
      <c r="D68" s="30">
        <v>134833.60999999999</v>
      </c>
      <c r="E68" s="46">
        <f t="shared" si="0"/>
        <v>137.5853163265306</v>
      </c>
      <c r="F68" s="38"/>
      <c r="G68" s="38"/>
      <c r="H68" s="46"/>
      <c r="I68" s="30">
        <f t="shared" si="1"/>
        <v>98000</v>
      </c>
      <c r="J68" s="30">
        <f t="shared" si="2"/>
        <v>134833.60999999999</v>
      </c>
      <c r="K68" s="46">
        <f t="shared" si="3"/>
        <v>137.5853163265306</v>
      </c>
    </row>
    <row r="69" spans="1:11" ht="63.75" customHeight="1" x14ac:dyDescent="0.35">
      <c r="A69" s="34" t="s">
        <v>56</v>
      </c>
      <c r="B69" s="33">
        <v>22000000</v>
      </c>
      <c r="C69" s="30">
        <f>C77+C78+C70</f>
        <v>32756600</v>
      </c>
      <c r="D69" s="30">
        <f>D77+D78+D70</f>
        <v>34697187.030000001</v>
      </c>
      <c r="E69" s="46">
        <f t="shared" si="0"/>
        <v>105.92426268294024</v>
      </c>
      <c r="F69" s="38"/>
      <c r="G69" s="38"/>
      <c r="H69" s="46"/>
      <c r="I69" s="30">
        <f t="shared" si="1"/>
        <v>32756600</v>
      </c>
      <c r="J69" s="30">
        <f t="shared" si="2"/>
        <v>34697187.030000001</v>
      </c>
      <c r="K69" s="46">
        <f t="shared" si="3"/>
        <v>105.92426268294024</v>
      </c>
    </row>
    <row r="70" spans="1:11" ht="43.5" customHeight="1" x14ac:dyDescent="0.35">
      <c r="A70" s="34" t="s">
        <v>200</v>
      </c>
      <c r="B70" s="33">
        <v>22010000</v>
      </c>
      <c r="C70" s="30">
        <f>C72+C73+C74+C75+C71</f>
        <v>20294600</v>
      </c>
      <c r="D70" s="30">
        <f>D72+D73+D74+D75+D71</f>
        <v>20762349.59</v>
      </c>
      <c r="E70" s="46">
        <f t="shared" si="0"/>
        <v>102.30479827146138</v>
      </c>
      <c r="F70" s="38"/>
      <c r="G70" s="38"/>
      <c r="H70" s="46"/>
      <c r="I70" s="30">
        <f t="shared" si="1"/>
        <v>20294600</v>
      </c>
      <c r="J70" s="30">
        <f t="shared" si="2"/>
        <v>20762349.59</v>
      </c>
      <c r="K70" s="46">
        <f t="shared" si="3"/>
        <v>102.30479827146138</v>
      </c>
    </row>
    <row r="71" spans="1:11" ht="131.25" hidden="1" customHeight="1" x14ac:dyDescent="0.35">
      <c r="A71" s="34" t="s">
        <v>199</v>
      </c>
      <c r="B71" s="33">
        <v>22010200</v>
      </c>
      <c r="C71" s="30">
        <v>119000</v>
      </c>
      <c r="D71" s="30">
        <v>119200.2</v>
      </c>
      <c r="E71" s="46">
        <f t="shared" si="0"/>
        <v>100.16823529411765</v>
      </c>
      <c r="F71" s="38"/>
      <c r="G71" s="38"/>
      <c r="H71" s="46"/>
      <c r="I71" s="30">
        <f t="shared" si="1"/>
        <v>119000</v>
      </c>
      <c r="J71" s="30">
        <f t="shared" si="2"/>
        <v>119200.2</v>
      </c>
      <c r="K71" s="46">
        <f t="shared" si="3"/>
        <v>100.16823529411765</v>
      </c>
    </row>
    <row r="72" spans="1:11" ht="112.5" hidden="1" customHeight="1" x14ac:dyDescent="0.35">
      <c r="A72" s="34" t="s">
        <v>57</v>
      </c>
      <c r="B72" s="33">
        <v>22010300</v>
      </c>
      <c r="C72" s="30">
        <v>430200</v>
      </c>
      <c r="D72" s="30">
        <v>460140</v>
      </c>
      <c r="E72" s="46">
        <f t="shared" si="0"/>
        <v>106.95955369595536</v>
      </c>
      <c r="F72" s="38"/>
      <c r="G72" s="38"/>
      <c r="H72" s="46"/>
      <c r="I72" s="30">
        <f t="shared" si="1"/>
        <v>430200</v>
      </c>
      <c r="J72" s="30">
        <f t="shared" si="2"/>
        <v>460140</v>
      </c>
      <c r="K72" s="46">
        <f t="shared" si="3"/>
        <v>106.95955369595536</v>
      </c>
    </row>
    <row r="73" spans="1:11" ht="61.5" hidden="1" customHeight="1" x14ac:dyDescent="0.35">
      <c r="A73" s="34" t="s">
        <v>58</v>
      </c>
      <c r="B73" s="33">
        <v>22012500</v>
      </c>
      <c r="C73" s="30">
        <v>19184300</v>
      </c>
      <c r="D73" s="30">
        <v>19595460.690000001</v>
      </c>
      <c r="E73" s="46">
        <f t="shared" si="0"/>
        <v>102.14321445140038</v>
      </c>
      <c r="F73" s="38"/>
      <c r="G73" s="38"/>
      <c r="H73" s="46"/>
      <c r="I73" s="30">
        <f t="shared" si="1"/>
        <v>19184300</v>
      </c>
      <c r="J73" s="30">
        <f t="shared" si="2"/>
        <v>19595460.690000001</v>
      </c>
      <c r="K73" s="46">
        <f t="shared" si="3"/>
        <v>102.14321445140038</v>
      </c>
    </row>
    <row r="74" spans="1:11" ht="78" hidden="1" customHeight="1" x14ac:dyDescent="0.35">
      <c r="A74" s="34" t="s">
        <v>59</v>
      </c>
      <c r="B74" s="33">
        <v>22012600</v>
      </c>
      <c r="C74" s="30">
        <v>545700</v>
      </c>
      <c r="D74" s="30">
        <v>572148.69999999995</v>
      </c>
      <c r="E74" s="46">
        <f t="shared" si="0"/>
        <v>104.84674729704965</v>
      </c>
      <c r="F74" s="38"/>
      <c r="G74" s="38"/>
      <c r="H74" s="46"/>
      <c r="I74" s="30">
        <f t="shared" si="1"/>
        <v>545700</v>
      </c>
      <c r="J74" s="30">
        <f t="shared" si="2"/>
        <v>572148.69999999995</v>
      </c>
      <c r="K74" s="46">
        <f t="shared" si="3"/>
        <v>104.84674729704965</v>
      </c>
    </row>
    <row r="75" spans="1:11" ht="189.75" hidden="1" customHeight="1" x14ac:dyDescent="0.35">
      <c r="A75" s="34" t="s">
        <v>207</v>
      </c>
      <c r="B75" s="33">
        <v>22012900</v>
      </c>
      <c r="C75" s="30">
        <v>15400</v>
      </c>
      <c r="D75" s="30">
        <v>15400</v>
      </c>
      <c r="E75" s="46">
        <f t="shared" si="0"/>
        <v>100</v>
      </c>
      <c r="F75" s="38"/>
      <c r="G75" s="38"/>
      <c r="H75" s="46"/>
      <c r="I75" s="30">
        <f t="shared" si="1"/>
        <v>15400</v>
      </c>
      <c r="J75" s="30">
        <f t="shared" si="2"/>
        <v>15400</v>
      </c>
      <c r="K75" s="46">
        <f t="shared" si="3"/>
        <v>100</v>
      </c>
    </row>
    <row r="76" spans="1:11" ht="91.5" customHeight="1" x14ac:dyDescent="0.35">
      <c r="A76" s="34" t="s">
        <v>201</v>
      </c>
      <c r="B76" s="33">
        <v>22080000</v>
      </c>
      <c r="C76" s="30">
        <f>C77</f>
        <v>12212000</v>
      </c>
      <c r="D76" s="30">
        <f>D77</f>
        <v>13648538.26</v>
      </c>
      <c r="E76" s="46">
        <f t="shared" si="0"/>
        <v>111.76333327874222</v>
      </c>
      <c r="F76" s="38"/>
      <c r="G76" s="38"/>
      <c r="H76" s="46"/>
      <c r="I76" s="30">
        <f t="shared" si="1"/>
        <v>12212000</v>
      </c>
      <c r="J76" s="30">
        <f t="shared" si="2"/>
        <v>13648538.26</v>
      </c>
      <c r="K76" s="46">
        <f t="shared" si="3"/>
        <v>111.76333327874222</v>
      </c>
    </row>
    <row r="77" spans="1:11" ht="102.75" hidden="1" customHeight="1" x14ac:dyDescent="0.35">
      <c r="A77" s="24" t="s">
        <v>246</v>
      </c>
      <c r="B77" s="33">
        <v>22080400</v>
      </c>
      <c r="C77" s="30">
        <v>12212000</v>
      </c>
      <c r="D77" s="30">
        <v>13648538.26</v>
      </c>
      <c r="E77" s="46">
        <f t="shared" si="0"/>
        <v>111.76333327874222</v>
      </c>
      <c r="F77" s="38"/>
      <c r="G77" s="38"/>
      <c r="H77" s="46"/>
      <c r="I77" s="30">
        <f t="shared" si="1"/>
        <v>12212000</v>
      </c>
      <c r="J77" s="30">
        <f t="shared" si="2"/>
        <v>13648538.26</v>
      </c>
      <c r="K77" s="46">
        <f t="shared" si="3"/>
        <v>111.76333327874222</v>
      </c>
    </row>
    <row r="78" spans="1:11" ht="33" customHeight="1" x14ac:dyDescent="0.35">
      <c r="A78" s="36" t="s">
        <v>60</v>
      </c>
      <c r="B78" s="33">
        <v>22090000</v>
      </c>
      <c r="C78" s="30">
        <f>C79+C80+C81</f>
        <v>250000</v>
      </c>
      <c r="D78" s="30">
        <f>D79+D81+D80</f>
        <v>286299.17999999993</v>
      </c>
      <c r="E78" s="46">
        <f t="shared" si="0"/>
        <v>114.51967199999997</v>
      </c>
      <c r="F78" s="38"/>
      <c r="G78" s="38"/>
      <c r="H78" s="46"/>
      <c r="I78" s="30">
        <f t="shared" si="1"/>
        <v>250000</v>
      </c>
      <c r="J78" s="30">
        <f t="shared" si="2"/>
        <v>286299.17999999993</v>
      </c>
      <c r="K78" s="46">
        <f t="shared" si="3"/>
        <v>114.51967199999997</v>
      </c>
    </row>
    <row r="79" spans="1:11" ht="119.25" hidden="1" customHeight="1" x14ac:dyDescent="0.35">
      <c r="A79" s="34" t="s">
        <v>61</v>
      </c>
      <c r="B79" s="33">
        <v>22090100</v>
      </c>
      <c r="C79" s="30">
        <v>148500</v>
      </c>
      <c r="D79" s="30">
        <v>181802.46</v>
      </c>
      <c r="E79" s="46">
        <f t="shared" si="0"/>
        <v>122.425898989899</v>
      </c>
      <c r="F79" s="38"/>
      <c r="G79" s="38"/>
      <c r="H79" s="46"/>
      <c r="I79" s="30">
        <f t="shared" si="1"/>
        <v>148500</v>
      </c>
      <c r="J79" s="30">
        <f t="shared" si="2"/>
        <v>181802.46</v>
      </c>
      <c r="K79" s="46">
        <f t="shared" si="3"/>
        <v>122.425898989899</v>
      </c>
    </row>
    <row r="80" spans="1:11" ht="55.5" hidden="1" customHeight="1" x14ac:dyDescent="0.35">
      <c r="A80" s="34" t="s">
        <v>62</v>
      </c>
      <c r="B80" s="33">
        <v>22090200</v>
      </c>
      <c r="C80" s="30">
        <v>1500</v>
      </c>
      <c r="D80" s="30">
        <v>2539.6</v>
      </c>
      <c r="E80" s="46">
        <f t="shared" si="0"/>
        <v>169.30666666666667</v>
      </c>
      <c r="F80" s="38"/>
      <c r="G80" s="38"/>
      <c r="H80" s="46"/>
      <c r="I80" s="30">
        <f t="shared" si="1"/>
        <v>1500</v>
      </c>
      <c r="J80" s="30">
        <f t="shared" si="2"/>
        <v>2539.6</v>
      </c>
      <c r="K80" s="46">
        <f t="shared" ref="K80:K121" si="5">J80*100/I80</f>
        <v>169.30666666666667</v>
      </c>
    </row>
    <row r="81" spans="1:12" ht="87.75" hidden="1" customHeight="1" x14ac:dyDescent="0.35">
      <c r="A81" s="34" t="s">
        <v>63</v>
      </c>
      <c r="B81" s="33">
        <v>22090400</v>
      </c>
      <c r="C81" s="30">
        <v>100000</v>
      </c>
      <c r="D81" s="30">
        <v>101957.12</v>
      </c>
      <c r="E81" s="46">
        <f t="shared" si="0"/>
        <v>101.95712</v>
      </c>
      <c r="F81" s="38"/>
      <c r="G81" s="38"/>
      <c r="H81" s="46"/>
      <c r="I81" s="30">
        <f t="shared" si="1"/>
        <v>100000</v>
      </c>
      <c r="J81" s="30">
        <f t="shared" si="2"/>
        <v>101957.12</v>
      </c>
      <c r="K81" s="46">
        <f t="shared" si="5"/>
        <v>101.95712</v>
      </c>
    </row>
    <row r="82" spans="1:12" ht="42" customHeight="1" x14ac:dyDescent="0.35">
      <c r="A82" s="36" t="s">
        <v>64</v>
      </c>
      <c r="B82" s="33">
        <v>24000000</v>
      </c>
      <c r="C82" s="30">
        <f>SUM(C83)</f>
        <v>2029000</v>
      </c>
      <c r="D82" s="30">
        <f>SUM(D83)</f>
        <v>2648470.77</v>
      </c>
      <c r="E82" s="46">
        <f t="shared" si="0"/>
        <v>130.53084130113356</v>
      </c>
      <c r="F82" s="30">
        <f>F87</f>
        <v>28478</v>
      </c>
      <c r="G82" s="30">
        <f>G83+G89+G88+G90</f>
        <v>65845.200000000012</v>
      </c>
      <c r="H82" s="46">
        <f>G82*100/F82</f>
        <v>231.21427066507482</v>
      </c>
      <c r="I82" s="30">
        <f t="shared" si="1"/>
        <v>2057478</v>
      </c>
      <c r="J82" s="30">
        <f t="shared" si="2"/>
        <v>2714315.97</v>
      </c>
      <c r="K82" s="46">
        <f t="shared" si="5"/>
        <v>131.92442252116427</v>
      </c>
    </row>
    <row r="83" spans="1:12" ht="42.75" customHeight="1" x14ac:dyDescent="0.35">
      <c r="A83" s="36" t="s">
        <v>53</v>
      </c>
      <c r="B83" s="33">
        <v>24060000</v>
      </c>
      <c r="C83" s="30">
        <f>C84+C86</f>
        <v>2029000</v>
      </c>
      <c r="D83" s="30">
        <f>D84+D86</f>
        <v>2648470.77</v>
      </c>
      <c r="E83" s="46">
        <f t="shared" si="0"/>
        <v>130.53084130113356</v>
      </c>
      <c r="F83" s="38"/>
      <c r="G83" s="30">
        <f>G85</f>
        <v>26764.15</v>
      </c>
      <c r="H83" s="46"/>
      <c r="I83" s="30">
        <f t="shared" si="1"/>
        <v>2029000</v>
      </c>
      <c r="J83" s="30">
        <f t="shared" si="2"/>
        <v>2675234.92</v>
      </c>
      <c r="K83" s="46">
        <f t="shared" si="5"/>
        <v>131.84992212912766</v>
      </c>
    </row>
    <row r="84" spans="1:12" ht="43.5" hidden="1" customHeight="1" x14ac:dyDescent="0.35">
      <c r="A84" s="36" t="s">
        <v>53</v>
      </c>
      <c r="B84" s="33">
        <v>24060300</v>
      </c>
      <c r="C84" s="30">
        <v>1850000</v>
      </c>
      <c r="D84" s="30">
        <v>2469427.84</v>
      </c>
      <c r="E84" s="46">
        <f t="shared" si="0"/>
        <v>133.48258594594594</v>
      </c>
      <c r="F84" s="38"/>
      <c r="G84" s="51"/>
      <c r="H84" s="46"/>
      <c r="I84" s="30">
        <f t="shared" si="1"/>
        <v>1850000</v>
      </c>
      <c r="J84" s="30">
        <f t="shared" si="2"/>
        <v>2469427.84</v>
      </c>
      <c r="K84" s="46">
        <f t="shared" si="5"/>
        <v>133.48258594594594</v>
      </c>
    </row>
    <row r="85" spans="1:12" ht="112.5" hidden="1" customHeight="1" x14ac:dyDescent="0.35">
      <c r="A85" s="35" t="s">
        <v>65</v>
      </c>
      <c r="B85" s="33">
        <v>24062100</v>
      </c>
      <c r="C85" s="37"/>
      <c r="D85" s="37"/>
      <c r="E85" s="46"/>
      <c r="F85" s="38"/>
      <c r="G85" s="30">
        <v>26764.15</v>
      </c>
      <c r="H85" s="46"/>
      <c r="I85" s="30"/>
      <c r="J85" s="30">
        <f t="shared" si="2"/>
        <v>26764.15</v>
      </c>
      <c r="K85" s="46"/>
    </row>
    <row r="86" spans="1:12" ht="157.5" hidden="1" customHeight="1" x14ac:dyDescent="0.35">
      <c r="A86" s="34" t="s">
        <v>220</v>
      </c>
      <c r="B86" s="33">
        <v>24062200</v>
      </c>
      <c r="C86" s="30">
        <v>179000</v>
      </c>
      <c r="D86" s="30">
        <v>179042.93</v>
      </c>
      <c r="E86" s="46">
        <f t="shared" si="0"/>
        <v>100.02398324022346</v>
      </c>
      <c r="F86" s="38"/>
      <c r="G86" s="37"/>
      <c r="H86" s="46"/>
      <c r="I86" s="30">
        <f t="shared" si="1"/>
        <v>179000</v>
      </c>
      <c r="J86" s="30">
        <f t="shared" si="2"/>
        <v>179042.93</v>
      </c>
      <c r="K86" s="46">
        <f t="shared" si="5"/>
        <v>100.02398324022346</v>
      </c>
    </row>
    <row r="87" spans="1:12" ht="57" customHeight="1" x14ac:dyDescent="0.35">
      <c r="A87" s="34" t="s">
        <v>67</v>
      </c>
      <c r="B87" s="33">
        <v>24110000</v>
      </c>
      <c r="C87" s="37"/>
      <c r="D87" s="37"/>
      <c r="E87" s="46"/>
      <c r="F87" s="30">
        <f>F88+F89</f>
        <v>28478</v>
      </c>
      <c r="G87" s="30">
        <v>38301.050000000003</v>
      </c>
      <c r="H87" s="46">
        <f>G87*100/F87</f>
        <v>134.49346864246087</v>
      </c>
      <c r="I87" s="30">
        <f t="shared" ref="I87" si="6">C87+F87</f>
        <v>28478</v>
      </c>
      <c r="J87" s="30">
        <f t="shared" si="2"/>
        <v>38301.050000000003</v>
      </c>
      <c r="K87" s="46">
        <f t="shared" si="5"/>
        <v>134.49346864246087</v>
      </c>
    </row>
    <row r="88" spans="1:12" ht="79.5" hidden="1" customHeight="1" x14ac:dyDescent="0.35">
      <c r="A88" s="34" t="s">
        <v>66</v>
      </c>
      <c r="B88" s="33">
        <v>24110700</v>
      </c>
      <c r="C88" s="37"/>
      <c r="D88" s="37"/>
      <c r="E88" s="46"/>
      <c r="F88" s="51"/>
      <c r="G88" s="30">
        <v>36</v>
      </c>
      <c r="H88" s="46"/>
      <c r="I88" s="30"/>
      <c r="J88" s="30">
        <f t="shared" si="2"/>
        <v>36</v>
      </c>
      <c r="K88" s="46"/>
    </row>
    <row r="89" spans="1:12" ht="135" hidden="1" customHeight="1" x14ac:dyDescent="0.35">
      <c r="A89" s="34" t="s">
        <v>68</v>
      </c>
      <c r="B89" s="33">
        <v>24110900</v>
      </c>
      <c r="C89" s="37"/>
      <c r="D89" s="37"/>
      <c r="E89" s="46"/>
      <c r="F89" s="30">
        <v>28478</v>
      </c>
      <c r="G89" s="30">
        <v>38265.050000000003</v>
      </c>
      <c r="H89" s="46">
        <f t="shared" ref="H89:H97" si="7">G89*100/F89</f>
        <v>134.36705527073531</v>
      </c>
      <c r="I89" s="30">
        <f t="shared" ref="I89:I97" si="8">C89+F89</f>
        <v>28478</v>
      </c>
      <c r="J89" s="30">
        <f t="shared" si="2"/>
        <v>38265.050000000003</v>
      </c>
      <c r="K89" s="46">
        <f t="shared" si="5"/>
        <v>134.36705527073531</v>
      </c>
      <c r="L89" s="23"/>
    </row>
    <row r="90" spans="1:12" ht="78" hidden="1" customHeight="1" x14ac:dyDescent="0.35">
      <c r="A90" s="86" t="s">
        <v>271</v>
      </c>
      <c r="B90" s="33">
        <v>24170000</v>
      </c>
      <c r="C90" s="37"/>
      <c r="D90" s="37"/>
      <c r="E90" s="46"/>
      <c r="F90" s="30"/>
      <c r="G90" s="30">
        <v>780</v>
      </c>
      <c r="H90" s="46"/>
      <c r="I90" s="30"/>
      <c r="J90" s="30">
        <f t="shared" si="2"/>
        <v>780</v>
      </c>
      <c r="K90" s="46"/>
      <c r="L90" s="23"/>
    </row>
    <row r="91" spans="1:12" ht="39.75" customHeight="1" x14ac:dyDescent="0.35">
      <c r="A91" s="87" t="s">
        <v>69</v>
      </c>
      <c r="B91" s="33">
        <v>25000000</v>
      </c>
      <c r="C91" s="37"/>
      <c r="D91" s="37"/>
      <c r="E91" s="46"/>
      <c r="F91" s="30">
        <f>F92+F97</f>
        <v>199228200</v>
      </c>
      <c r="G91" s="30">
        <f>G92+G97</f>
        <v>182724801.59999999</v>
      </c>
      <c r="H91" s="46">
        <f t="shared" si="7"/>
        <v>91.716334133420872</v>
      </c>
      <c r="I91" s="30">
        <f t="shared" si="8"/>
        <v>199228200</v>
      </c>
      <c r="J91" s="30">
        <f t="shared" si="2"/>
        <v>182724801.59999999</v>
      </c>
      <c r="K91" s="46">
        <f t="shared" si="5"/>
        <v>91.716334133420872</v>
      </c>
    </row>
    <row r="92" spans="1:12" ht="81" customHeight="1" x14ac:dyDescent="0.35">
      <c r="A92" s="34" t="s">
        <v>70</v>
      </c>
      <c r="B92" s="33">
        <v>25010000</v>
      </c>
      <c r="C92" s="37"/>
      <c r="D92" s="37"/>
      <c r="E92" s="46"/>
      <c r="F92" s="30">
        <v>95322400</v>
      </c>
      <c r="G92" s="30">
        <v>40061494.869999997</v>
      </c>
      <c r="H92" s="46">
        <f t="shared" si="7"/>
        <v>42.027366988242001</v>
      </c>
      <c r="I92" s="30">
        <f t="shared" si="8"/>
        <v>95322400</v>
      </c>
      <c r="J92" s="30">
        <f t="shared" si="2"/>
        <v>40061494.869999997</v>
      </c>
      <c r="K92" s="46">
        <f t="shared" si="5"/>
        <v>42.027366988242001</v>
      </c>
    </row>
    <row r="93" spans="1:12" ht="1.5" hidden="1" customHeight="1" x14ac:dyDescent="0.35">
      <c r="A93" s="40" t="s">
        <v>248</v>
      </c>
      <c r="B93" s="43">
        <v>25010100</v>
      </c>
      <c r="C93" s="37"/>
      <c r="D93" s="37"/>
      <c r="E93" s="46"/>
      <c r="F93" s="30"/>
      <c r="G93" s="30"/>
      <c r="H93" s="46" t="e">
        <f t="shared" si="7"/>
        <v>#DIV/0!</v>
      </c>
      <c r="I93" s="30">
        <f t="shared" si="8"/>
        <v>0</v>
      </c>
      <c r="J93" s="30">
        <f t="shared" si="2"/>
        <v>0</v>
      </c>
      <c r="K93" s="46" t="e">
        <f t="shared" si="5"/>
        <v>#DIV/0!</v>
      </c>
    </row>
    <row r="94" spans="1:12" ht="102" hidden="1" customHeight="1" x14ac:dyDescent="0.35">
      <c r="A94" s="40" t="s">
        <v>249</v>
      </c>
      <c r="B94" s="43">
        <v>25010200</v>
      </c>
      <c r="C94" s="37"/>
      <c r="D94" s="37"/>
      <c r="E94" s="46"/>
      <c r="F94" s="30"/>
      <c r="G94" s="30"/>
      <c r="H94" s="46" t="e">
        <f t="shared" si="7"/>
        <v>#DIV/0!</v>
      </c>
      <c r="I94" s="30">
        <f t="shared" si="8"/>
        <v>0</v>
      </c>
      <c r="J94" s="30">
        <f t="shared" si="2"/>
        <v>0</v>
      </c>
      <c r="K94" s="46" t="e">
        <f t="shared" si="5"/>
        <v>#DIV/0!</v>
      </c>
    </row>
    <row r="95" spans="1:12" ht="102" hidden="1" customHeight="1" x14ac:dyDescent="0.35">
      <c r="A95" s="39" t="s">
        <v>250</v>
      </c>
      <c r="B95" s="43" t="s">
        <v>251</v>
      </c>
      <c r="C95" s="37"/>
      <c r="D95" s="37"/>
      <c r="E95" s="46"/>
      <c r="F95" s="30"/>
      <c r="G95" s="30"/>
      <c r="H95" s="46" t="e">
        <f t="shared" si="7"/>
        <v>#DIV/0!</v>
      </c>
      <c r="I95" s="30">
        <f t="shared" si="8"/>
        <v>0</v>
      </c>
      <c r="J95" s="30">
        <f t="shared" si="2"/>
        <v>0</v>
      </c>
      <c r="K95" s="46" t="e">
        <f t="shared" si="5"/>
        <v>#DIV/0!</v>
      </c>
    </row>
    <row r="96" spans="1:12" ht="100.5" hidden="1" customHeight="1" x14ac:dyDescent="0.35">
      <c r="A96" s="40" t="s">
        <v>252</v>
      </c>
      <c r="B96" s="43" t="s">
        <v>253</v>
      </c>
      <c r="C96" s="37"/>
      <c r="D96" s="37"/>
      <c r="E96" s="46"/>
      <c r="F96" s="30"/>
      <c r="G96" s="30"/>
      <c r="H96" s="46" t="e">
        <f t="shared" si="7"/>
        <v>#DIV/0!</v>
      </c>
      <c r="I96" s="30">
        <f t="shared" si="8"/>
        <v>0</v>
      </c>
      <c r="J96" s="30">
        <f t="shared" si="2"/>
        <v>0</v>
      </c>
      <c r="K96" s="46" t="e">
        <f t="shared" si="5"/>
        <v>#DIV/0!</v>
      </c>
    </row>
    <row r="97" spans="1:12" ht="65.25" customHeight="1" x14ac:dyDescent="0.35">
      <c r="A97" s="34" t="s">
        <v>173</v>
      </c>
      <c r="B97" s="33">
        <v>25020000</v>
      </c>
      <c r="C97" s="37"/>
      <c r="D97" s="37"/>
      <c r="E97" s="46"/>
      <c r="F97" s="30">
        <v>103905800</v>
      </c>
      <c r="G97" s="30">
        <v>142663306.72999999</v>
      </c>
      <c r="H97" s="46">
        <f t="shared" si="7"/>
        <v>137.30061914734304</v>
      </c>
      <c r="I97" s="30">
        <f t="shared" si="8"/>
        <v>103905800</v>
      </c>
      <c r="J97" s="30">
        <f t="shared" si="2"/>
        <v>142663306.72999999</v>
      </c>
      <c r="K97" s="46">
        <f t="shared" si="5"/>
        <v>137.30061914734304</v>
      </c>
    </row>
    <row r="98" spans="1:12" ht="66.75" hidden="1" customHeight="1" x14ac:dyDescent="0.35">
      <c r="A98" s="40" t="s">
        <v>254</v>
      </c>
      <c r="B98" s="41" t="s">
        <v>255</v>
      </c>
      <c r="C98" s="37"/>
      <c r="D98" s="37"/>
      <c r="E98" s="46"/>
      <c r="F98" s="38"/>
      <c r="G98" s="30"/>
      <c r="H98" s="46"/>
      <c r="I98" s="30"/>
      <c r="J98" s="30"/>
      <c r="K98" s="46"/>
    </row>
    <row r="99" spans="1:12" ht="222.75" hidden="1" customHeight="1" x14ac:dyDescent="0.35">
      <c r="A99" s="40" t="s">
        <v>256</v>
      </c>
      <c r="B99" s="42">
        <v>25020200</v>
      </c>
      <c r="C99" s="37"/>
      <c r="D99" s="37"/>
      <c r="E99" s="46"/>
      <c r="F99" s="51"/>
      <c r="G99" s="30"/>
      <c r="H99" s="46"/>
      <c r="I99" s="30"/>
      <c r="J99" s="30"/>
      <c r="K99" s="46"/>
    </row>
    <row r="100" spans="1:12" ht="36.75" customHeight="1" x14ac:dyDescent="0.35">
      <c r="A100" s="36" t="s">
        <v>71</v>
      </c>
      <c r="B100" s="33">
        <v>30000000</v>
      </c>
      <c r="C100" s="37"/>
      <c r="D100" s="30">
        <f>D101</f>
        <v>4000</v>
      </c>
      <c r="E100" s="46"/>
      <c r="F100" s="30">
        <f>F103+F104</f>
        <v>25300000</v>
      </c>
      <c r="G100" s="30">
        <f>G103+G104</f>
        <v>27742993.780000001</v>
      </c>
      <c r="H100" s="46">
        <f>G100*100/F100</f>
        <v>109.6561018972332</v>
      </c>
      <c r="I100" s="30">
        <f t="shared" ref="I100:I101" si="9">C100+F100</f>
        <v>25300000</v>
      </c>
      <c r="J100" s="30">
        <f t="shared" si="2"/>
        <v>27746993.780000001</v>
      </c>
      <c r="K100" s="46">
        <f t="shared" si="5"/>
        <v>109.67191217391304</v>
      </c>
      <c r="L100" s="23"/>
    </row>
    <row r="101" spans="1:12" ht="48" customHeight="1" x14ac:dyDescent="0.35">
      <c r="A101" s="35" t="s">
        <v>72</v>
      </c>
      <c r="B101" s="33">
        <v>31000000</v>
      </c>
      <c r="C101" s="37"/>
      <c r="D101" s="30">
        <f>D102+D103</f>
        <v>4000</v>
      </c>
      <c r="E101" s="46"/>
      <c r="F101" s="30">
        <f>F103</f>
        <v>14000000</v>
      </c>
      <c r="G101" s="30">
        <f>G103</f>
        <v>14096864.470000001</v>
      </c>
      <c r="H101" s="46">
        <f>G101*100/F101</f>
        <v>100.69188907142858</v>
      </c>
      <c r="I101" s="30">
        <f t="shared" si="9"/>
        <v>14000000</v>
      </c>
      <c r="J101" s="30">
        <f t="shared" si="2"/>
        <v>14100864.470000001</v>
      </c>
      <c r="K101" s="46">
        <f t="shared" si="5"/>
        <v>100.7204605</v>
      </c>
      <c r="L101" s="23"/>
    </row>
    <row r="102" spans="1:12" ht="1.5" hidden="1" customHeight="1" x14ac:dyDescent="0.35">
      <c r="A102" s="35" t="s">
        <v>262</v>
      </c>
      <c r="B102" s="33">
        <v>31010200</v>
      </c>
      <c r="C102" s="37"/>
      <c r="D102" s="30">
        <v>4000</v>
      </c>
      <c r="E102" s="46"/>
      <c r="F102" s="30"/>
      <c r="G102" s="37"/>
      <c r="H102" s="46"/>
      <c r="I102" s="30"/>
      <c r="J102" s="30">
        <f t="shared" si="2"/>
        <v>4000</v>
      </c>
      <c r="K102" s="46"/>
      <c r="L102" s="23"/>
    </row>
    <row r="103" spans="1:12" ht="97.5" hidden="1" customHeight="1" x14ac:dyDescent="0.35">
      <c r="A103" s="35" t="s">
        <v>73</v>
      </c>
      <c r="B103" s="33">
        <v>31030000</v>
      </c>
      <c r="C103" s="37"/>
      <c r="D103" s="37"/>
      <c r="E103" s="46"/>
      <c r="F103" s="30">
        <v>14000000</v>
      </c>
      <c r="G103" s="30">
        <v>14096864.470000001</v>
      </c>
      <c r="H103" s="46">
        <f t="shared" ref="H103:H108" si="10">G103*100/F103</f>
        <v>100.69188907142858</v>
      </c>
      <c r="I103" s="30">
        <f t="shared" ref="I103:I121" si="11">C103+F103</f>
        <v>14000000</v>
      </c>
      <c r="J103" s="30">
        <f t="shared" si="2"/>
        <v>14096864.470000001</v>
      </c>
      <c r="K103" s="46">
        <f t="shared" si="5"/>
        <v>100.69188907142858</v>
      </c>
    </row>
    <row r="104" spans="1:12" ht="59.25" customHeight="1" x14ac:dyDescent="0.35">
      <c r="A104" s="35" t="s">
        <v>74</v>
      </c>
      <c r="B104" s="33">
        <v>33000000</v>
      </c>
      <c r="C104" s="37"/>
      <c r="D104" s="37"/>
      <c r="E104" s="46"/>
      <c r="F104" s="30">
        <f>F105</f>
        <v>11300000</v>
      </c>
      <c r="G104" s="30">
        <f>G105</f>
        <v>13646129.310000001</v>
      </c>
      <c r="H104" s="46">
        <f t="shared" si="10"/>
        <v>120.76220628318585</v>
      </c>
      <c r="I104" s="30">
        <f t="shared" si="11"/>
        <v>11300000</v>
      </c>
      <c r="J104" s="30">
        <f t="shared" si="2"/>
        <v>13646129.310000001</v>
      </c>
      <c r="K104" s="46">
        <f t="shared" si="5"/>
        <v>120.76220628318585</v>
      </c>
    </row>
    <row r="105" spans="1:12" ht="45.75" hidden="1" customHeight="1" x14ac:dyDescent="0.35">
      <c r="A105" s="36" t="s">
        <v>75</v>
      </c>
      <c r="B105" s="33">
        <v>33010000</v>
      </c>
      <c r="C105" s="37"/>
      <c r="D105" s="37"/>
      <c r="E105" s="46"/>
      <c r="F105" s="30">
        <v>11300000</v>
      </c>
      <c r="G105" s="30">
        <v>13646129.310000001</v>
      </c>
      <c r="H105" s="46">
        <f t="shared" si="10"/>
        <v>120.76220628318585</v>
      </c>
      <c r="I105" s="30">
        <f t="shared" si="11"/>
        <v>11300000</v>
      </c>
      <c r="J105" s="30">
        <f t="shared" si="2"/>
        <v>13646129.310000001</v>
      </c>
      <c r="K105" s="46">
        <f t="shared" si="5"/>
        <v>120.76220628318585</v>
      </c>
    </row>
    <row r="106" spans="1:12" ht="106.5" customHeight="1" x14ac:dyDescent="0.35">
      <c r="A106" s="34" t="s">
        <v>192</v>
      </c>
      <c r="B106" s="33">
        <v>50110000</v>
      </c>
      <c r="C106" s="37"/>
      <c r="D106" s="37"/>
      <c r="E106" s="46"/>
      <c r="F106" s="30">
        <v>1900000</v>
      </c>
      <c r="G106" s="30">
        <v>1355524.22</v>
      </c>
      <c r="H106" s="46">
        <f t="shared" si="10"/>
        <v>71.343379999999996</v>
      </c>
      <c r="I106" s="30">
        <f t="shared" si="11"/>
        <v>1900000</v>
      </c>
      <c r="J106" s="30">
        <f t="shared" si="2"/>
        <v>1355524.22</v>
      </c>
      <c r="K106" s="46">
        <f t="shared" si="5"/>
        <v>71.343379999999996</v>
      </c>
    </row>
    <row r="107" spans="1:12" ht="60" customHeight="1" x14ac:dyDescent="0.35">
      <c r="A107" s="33" t="s">
        <v>76</v>
      </c>
      <c r="B107" s="33">
        <v>90010100</v>
      </c>
      <c r="C107" s="30">
        <f>C10+C59+C100</f>
        <v>3391953626.23</v>
      </c>
      <c r="D107" s="30">
        <f>D10+D59+D100</f>
        <v>3514366132.71</v>
      </c>
      <c r="E107" s="46">
        <f t="shared" ref="E107:E121" si="12">D107*100/C107</f>
        <v>103.60890861046516</v>
      </c>
      <c r="F107" s="30">
        <f>F10+F59+F100+F106</f>
        <v>227502513.47</v>
      </c>
      <c r="G107" s="30">
        <f>G10+G59+G100+G106</f>
        <v>213112091.32999998</v>
      </c>
      <c r="H107" s="46">
        <f t="shared" si="10"/>
        <v>93.674609602984617</v>
      </c>
      <c r="I107" s="30">
        <f t="shared" si="11"/>
        <v>3619456139.6999998</v>
      </c>
      <c r="J107" s="30">
        <f t="shared" si="2"/>
        <v>3727478224.04</v>
      </c>
      <c r="K107" s="46">
        <f t="shared" si="5"/>
        <v>102.98448386085302</v>
      </c>
      <c r="L107" s="22"/>
    </row>
    <row r="108" spans="1:12" ht="41.25" customHeight="1" x14ac:dyDescent="0.35">
      <c r="A108" s="36" t="s">
        <v>77</v>
      </c>
      <c r="B108" s="33">
        <v>40000000</v>
      </c>
      <c r="C108" s="30">
        <f>C109+C115+C113</f>
        <v>583876050.98000002</v>
      </c>
      <c r="D108" s="30">
        <f>D109+D115+D113</f>
        <v>582829131.88</v>
      </c>
      <c r="E108" s="46">
        <f t="shared" si="12"/>
        <v>99.820694974859336</v>
      </c>
      <c r="F108" s="30">
        <f>F109+F115</f>
        <v>163025743</v>
      </c>
      <c r="G108" s="30">
        <f>G115+G109</f>
        <v>3265308.98</v>
      </c>
      <c r="H108" s="46">
        <f t="shared" si="10"/>
        <v>2.0029407134798336</v>
      </c>
      <c r="I108" s="30">
        <f t="shared" si="11"/>
        <v>746901793.98000002</v>
      </c>
      <c r="J108" s="30">
        <f t="shared" si="2"/>
        <v>586094440.86000001</v>
      </c>
      <c r="K108" s="46">
        <f t="shared" si="5"/>
        <v>78.470080750093103</v>
      </c>
    </row>
    <row r="109" spans="1:12" ht="55.5" customHeight="1" x14ac:dyDescent="0.35">
      <c r="A109" s="36" t="s">
        <v>120</v>
      </c>
      <c r="B109" s="33">
        <v>41030000</v>
      </c>
      <c r="C109" s="30">
        <f>C112+C111+C110</f>
        <v>559612500</v>
      </c>
      <c r="D109" s="30">
        <f>D112+D111+D110</f>
        <v>559612500</v>
      </c>
      <c r="E109" s="46">
        <f t="shared" si="12"/>
        <v>100</v>
      </c>
      <c r="F109" s="30">
        <f>F112+F111+F110</f>
        <v>61340000</v>
      </c>
      <c r="G109" s="30">
        <f>G112+G111+G110</f>
        <v>0</v>
      </c>
      <c r="H109" s="46"/>
      <c r="I109" s="30">
        <f t="shared" ref="I109:J109" si="13">I112+I111+I110</f>
        <v>620952500</v>
      </c>
      <c r="J109" s="30">
        <f t="shared" si="13"/>
        <v>559612500</v>
      </c>
      <c r="K109" s="46">
        <f t="shared" si="5"/>
        <v>90.121627660730894</v>
      </c>
    </row>
    <row r="110" spans="1:12" ht="149.25" customHeight="1" x14ac:dyDescent="0.35">
      <c r="A110" s="36" t="s">
        <v>289</v>
      </c>
      <c r="B110" s="33">
        <v>41031700</v>
      </c>
      <c r="C110" s="30"/>
      <c r="D110" s="30"/>
      <c r="E110" s="46"/>
      <c r="F110" s="30">
        <v>58840000</v>
      </c>
      <c r="G110" s="30"/>
      <c r="H110" s="46"/>
      <c r="I110" s="30">
        <f t="shared" si="11"/>
        <v>58840000</v>
      </c>
      <c r="J110" s="30"/>
      <c r="K110" s="46"/>
    </row>
    <row r="111" spans="1:12" ht="90" customHeight="1" x14ac:dyDescent="0.35">
      <c r="A111" s="36" t="s">
        <v>272</v>
      </c>
      <c r="B111" s="33">
        <v>41033100</v>
      </c>
      <c r="C111" s="30"/>
      <c r="D111" s="30"/>
      <c r="E111" s="46"/>
      <c r="F111" s="30">
        <v>2500000</v>
      </c>
      <c r="G111" s="30"/>
      <c r="H111" s="46"/>
      <c r="I111" s="30">
        <f t="shared" si="11"/>
        <v>2500000</v>
      </c>
      <c r="J111" s="30">
        <f t="shared" si="2"/>
        <v>0</v>
      </c>
      <c r="K111" s="46"/>
    </row>
    <row r="112" spans="1:12" ht="66" customHeight="1" x14ac:dyDescent="0.35">
      <c r="A112" s="34" t="s">
        <v>78</v>
      </c>
      <c r="B112" s="33">
        <v>41033900</v>
      </c>
      <c r="C112" s="30">
        <v>559612500</v>
      </c>
      <c r="D112" s="30">
        <v>559612500</v>
      </c>
      <c r="E112" s="46">
        <f t="shared" si="12"/>
        <v>100</v>
      </c>
      <c r="F112" s="51"/>
      <c r="G112" s="51"/>
      <c r="H112" s="46"/>
      <c r="I112" s="30">
        <f t="shared" si="11"/>
        <v>559612500</v>
      </c>
      <c r="J112" s="30">
        <f t="shared" si="2"/>
        <v>559612500</v>
      </c>
      <c r="K112" s="46">
        <f t="shared" si="5"/>
        <v>100</v>
      </c>
    </row>
    <row r="113" spans="1:14" ht="66" customHeight="1" x14ac:dyDescent="0.35">
      <c r="A113" s="34" t="s">
        <v>264</v>
      </c>
      <c r="B113" s="33">
        <v>41040000</v>
      </c>
      <c r="C113" s="30">
        <f>C114</f>
        <v>898544.98</v>
      </c>
      <c r="D113" s="30">
        <f>D114</f>
        <v>898544.98</v>
      </c>
      <c r="E113" s="46">
        <f t="shared" si="12"/>
        <v>100</v>
      </c>
      <c r="F113" s="51"/>
      <c r="G113" s="51"/>
      <c r="H113" s="46"/>
      <c r="I113" s="30">
        <f t="shared" si="11"/>
        <v>898544.98</v>
      </c>
      <c r="J113" s="30">
        <f t="shared" si="2"/>
        <v>898544.98</v>
      </c>
      <c r="K113" s="46">
        <f t="shared" si="5"/>
        <v>100</v>
      </c>
    </row>
    <row r="114" spans="1:14" ht="45" customHeight="1" x14ac:dyDescent="0.35">
      <c r="A114" s="34" t="s">
        <v>265</v>
      </c>
      <c r="B114" s="33">
        <v>41040400</v>
      </c>
      <c r="C114" s="30">
        <v>898544.98</v>
      </c>
      <c r="D114" s="30">
        <v>898544.98</v>
      </c>
      <c r="E114" s="46">
        <f t="shared" si="12"/>
        <v>100</v>
      </c>
      <c r="F114" s="51"/>
      <c r="G114" s="51"/>
      <c r="H114" s="46"/>
      <c r="I114" s="30">
        <f t="shared" si="11"/>
        <v>898544.98</v>
      </c>
      <c r="J114" s="30">
        <f t="shared" si="2"/>
        <v>898544.98</v>
      </c>
      <c r="K114" s="46">
        <f t="shared" si="5"/>
        <v>100</v>
      </c>
    </row>
    <row r="115" spans="1:14" ht="64.5" customHeight="1" x14ac:dyDescent="0.35">
      <c r="A115" s="36" t="s">
        <v>121</v>
      </c>
      <c r="B115" s="33">
        <v>41050000</v>
      </c>
      <c r="C115" s="30">
        <f>SUM(C116:C120)</f>
        <v>23365006</v>
      </c>
      <c r="D115" s="30">
        <f>SUM(D116:D120)</f>
        <v>22318086.899999999</v>
      </c>
      <c r="E115" s="46">
        <f t="shared" si="12"/>
        <v>95.519285978355839</v>
      </c>
      <c r="F115" s="30">
        <f>SUM(F116:F120)</f>
        <v>101685743</v>
      </c>
      <c r="G115" s="30">
        <f>SUM(G116:G120)</f>
        <v>3265308.98</v>
      </c>
      <c r="H115" s="46">
        <f>G115*100/F115</f>
        <v>3.2111767920110492</v>
      </c>
      <c r="I115" s="30">
        <f t="shared" si="11"/>
        <v>125050749</v>
      </c>
      <c r="J115" s="30">
        <f t="shared" si="2"/>
        <v>25583395.879999999</v>
      </c>
      <c r="K115" s="46">
        <f t="shared" si="5"/>
        <v>20.458410752901607</v>
      </c>
    </row>
    <row r="116" spans="1:14" ht="87.75" customHeight="1" x14ac:dyDescent="0.35">
      <c r="A116" s="35" t="s">
        <v>196</v>
      </c>
      <c r="B116" s="33">
        <v>41051000</v>
      </c>
      <c r="C116" s="30">
        <v>12646656</v>
      </c>
      <c r="D116" s="30">
        <v>12646656</v>
      </c>
      <c r="E116" s="46">
        <f t="shared" si="12"/>
        <v>100</v>
      </c>
      <c r="F116" s="51"/>
      <c r="G116" s="51"/>
      <c r="H116" s="46"/>
      <c r="I116" s="30">
        <f t="shared" si="11"/>
        <v>12646656</v>
      </c>
      <c r="J116" s="30">
        <f t="shared" si="2"/>
        <v>12646656</v>
      </c>
      <c r="K116" s="46">
        <f t="shared" si="5"/>
        <v>100</v>
      </c>
    </row>
    <row r="117" spans="1:14" ht="90.75" customHeight="1" x14ac:dyDescent="0.35">
      <c r="A117" s="88" t="s">
        <v>273</v>
      </c>
      <c r="B117" s="33">
        <v>41051100</v>
      </c>
      <c r="C117" s="30">
        <v>550000</v>
      </c>
      <c r="D117" s="30">
        <v>550000</v>
      </c>
      <c r="E117" s="46">
        <f t="shared" si="12"/>
        <v>100</v>
      </c>
      <c r="F117" s="51"/>
      <c r="G117" s="51"/>
      <c r="H117" s="46"/>
      <c r="I117" s="30">
        <f t="shared" si="11"/>
        <v>550000</v>
      </c>
      <c r="J117" s="30">
        <f t="shared" si="2"/>
        <v>550000</v>
      </c>
      <c r="K117" s="46">
        <f t="shared" si="5"/>
        <v>100</v>
      </c>
    </row>
    <row r="118" spans="1:14" ht="113.25" customHeight="1" x14ac:dyDescent="0.35">
      <c r="A118" s="34" t="s">
        <v>247</v>
      </c>
      <c r="B118" s="33">
        <v>41051200</v>
      </c>
      <c r="C118" s="30">
        <v>4713505</v>
      </c>
      <c r="D118" s="30">
        <v>4696585.9000000004</v>
      </c>
      <c r="E118" s="46">
        <f t="shared" si="12"/>
        <v>99.641050555796596</v>
      </c>
      <c r="F118" s="51"/>
      <c r="G118" s="51"/>
      <c r="H118" s="46"/>
      <c r="I118" s="30">
        <f t="shared" si="11"/>
        <v>4713505</v>
      </c>
      <c r="J118" s="30">
        <f t="shared" si="2"/>
        <v>4696585.9000000004</v>
      </c>
      <c r="K118" s="46">
        <f t="shared" si="5"/>
        <v>99.641050555796596</v>
      </c>
    </row>
    <row r="119" spans="1:14" ht="373.5" customHeight="1" x14ac:dyDescent="0.35">
      <c r="A119" s="88" t="s">
        <v>274</v>
      </c>
      <c r="B119" s="33">
        <v>41052900</v>
      </c>
      <c r="C119" s="30"/>
      <c r="D119" s="30"/>
      <c r="E119" s="46"/>
      <c r="F119" s="51">
        <v>97685743</v>
      </c>
      <c r="G119" s="51"/>
      <c r="H119" s="46"/>
      <c r="I119" s="30">
        <f t="shared" si="11"/>
        <v>97685743</v>
      </c>
      <c r="J119" s="30"/>
      <c r="K119" s="46"/>
    </row>
    <row r="120" spans="1:14" ht="38.25" customHeight="1" x14ac:dyDescent="0.35">
      <c r="A120" s="35" t="s">
        <v>119</v>
      </c>
      <c r="B120" s="33">
        <v>41053900</v>
      </c>
      <c r="C120" s="30">
        <v>5454845</v>
      </c>
      <c r="D120" s="30">
        <v>4424845</v>
      </c>
      <c r="E120" s="46">
        <f t="shared" si="12"/>
        <v>81.117703619442892</v>
      </c>
      <c r="F120" s="30">
        <v>4000000</v>
      </c>
      <c r="G120" s="30">
        <v>3265308.98</v>
      </c>
      <c r="H120" s="46">
        <f>G120*100/F120</f>
        <v>81.632724499999995</v>
      </c>
      <c r="I120" s="30">
        <f t="shared" si="11"/>
        <v>9454845</v>
      </c>
      <c r="J120" s="30">
        <f t="shared" si="2"/>
        <v>7690153.9800000004</v>
      </c>
      <c r="K120" s="46">
        <f t="shared" si="5"/>
        <v>81.335590165676962</v>
      </c>
    </row>
    <row r="121" spans="1:14" ht="51" customHeight="1" x14ac:dyDescent="0.35">
      <c r="A121" s="48" t="s">
        <v>260</v>
      </c>
      <c r="B121" s="48">
        <v>90010300</v>
      </c>
      <c r="C121" s="49">
        <f>C107+C108</f>
        <v>3975829677.21</v>
      </c>
      <c r="D121" s="49">
        <f>D107+D108</f>
        <v>4097195264.5900002</v>
      </c>
      <c r="E121" s="50">
        <f t="shared" si="12"/>
        <v>103.0525851767666</v>
      </c>
      <c r="F121" s="49">
        <f>F107+F108</f>
        <v>390528256.47000003</v>
      </c>
      <c r="G121" s="49">
        <f>G107+G108</f>
        <v>216377400.30999997</v>
      </c>
      <c r="H121" s="50">
        <f>G121*100/F121</f>
        <v>55.406336603103611</v>
      </c>
      <c r="I121" s="49">
        <f t="shared" si="11"/>
        <v>4366357933.6800003</v>
      </c>
      <c r="J121" s="49">
        <f t="shared" si="2"/>
        <v>4313572664.9000006</v>
      </c>
      <c r="K121" s="50">
        <f t="shared" si="5"/>
        <v>98.791091578341778</v>
      </c>
    </row>
    <row r="122" spans="1:14" ht="0.75" hidden="1" customHeight="1" x14ac:dyDescent="0.35">
      <c r="A122" s="32" t="s">
        <v>6</v>
      </c>
      <c r="B122" s="31">
        <v>41035000</v>
      </c>
      <c r="C122" s="27">
        <v>65</v>
      </c>
      <c r="D122" s="30">
        <v>11.8</v>
      </c>
      <c r="E122" s="28">
        <f t="shared" ref="E122" si="14">D122*100/C122</f>
        <v>18.153846153846153</v>
      </c>
      <c r="F122" s="29"/>
      <c r="G122" s="29"/>
      <c r="H122" s="28" t="e">
        <f>G122*100/F122</f>
        <v>#DIV/0!</v>
      </c>
      <c r="I122" s="27">
        <f t="shared" ref="I122:J122" si="15">C122+F122</f>
        <v>65</v>
      </c>
      <c r="J122" s="27">
        <f t="shared" si="15"/>
        <v>11.8</v>
      </c>
      <c r="K122" s="28">
        <f t="shared" ref="K122" si="16">J122*100/I122</f>
        <v>18.153846153846153</v>
      </c>
    </row>
    <row r="123" spans="1:14" ht="71.25" customHeight="1" x14ac:dyDescent="0.35">
      <c r="A123" s="103" t="s">
        <v>7</v>
      </c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</row>
    <row r="124" spans="1:14" s="14" customFormat="1" ht="56.25" customHeight="1" x14ac:dyDescent="0.3">
      <c r="A124" s="63" t="s">
        <v>15</v>
      </c>
      <c r="B124" s="65" t="s">
        <v>80</v>
      </c>
      <c r="C124" s="58">
        <f>C125+C126</f>
        <v>182404381.94999999</v>
      </c>
      <c r="D124" s="58">
        <f>D125+D126</f>
        <v>169493866.46000001</v>
      </c>
      <c r="E124" s="59">
        <f>D124/C124*100</f>
        <v>92.922036547598424</v>
      </c>
      <c r="F124" s="58">
        <f>F125+F126</f>
        <v>918000</v>
      </c>
      <c r="G124" s="58">
        <f>G125+G126</f>
        <v>1214886.6199999999</v>
      </c>
      <c r="H124" s="59">
        <f>G124/F124*100</f>
        <v>132.34059041394335</v>
      </c>
      <c r="I124" s="58">
        <f>I125+I126</f>
        <v>183322381.94999999</v>
      </c>
      <c r="J124" s="58">
        <f>J125+J126</f>
        <v>170708753.07999998</v>
      </c>
      <c r="K124" s="59">
        <f>J124/I124*100</f>
        <v>93.119427788451773</v>
      </c>
      <c r="N124" s="19"/>
    </row>
    <row r="125" spans="1:14" ht="79.5" customHeight="1" x14ac:dyDescent="0.35">
      <c r="A125" s="66" t="s">
        <v>224</v>
      </c>
      <c r="B125" s="67" t="s">
        <v>122</v>
      </c>
      <c r="C125" s="56">
        <v>178596017.94999999</v>
      </c>
      <c r="D125" s="56">
        <v>166594754.41</v>
      </c>
      <c r="E125" s="60">
        <f>D125/C125*100</f>
        <v>93.280217735112174</v>
      </c>
      <c r="F125" s="56">
        <v>768000</v>
      </c>
      <c r="G125" s="56">
        <v>1098358.42</v>
      </c>
      <c r="H125" s="60">
        <f>G125/F125*100</f>
        <v>143.01541927083332</v>
      </c>
      <c r="I125" s="56">
        <f t="shared" ref="I125:J126" si="17">C125+F125</f>
        <v>179364017.94999999</v>
      </c>
      <c r="J125" s="56">
        <f t="shared" si="17"/>
        <v>167693112.82999998</v>
      </c>
      <c r="K125" s="60">
        <f>J125/I125*100</f>
        <v>93.493173684783642</v>
      </c>
      <c r="N125" s="19"/>
    </row>
    <row r="126" spans="1:14" ht="66.75" customHeight="1" x14ac:dyDescent="0.35">
      <c r="A126" s="66" t="s">
        <v>123</v>
      </c>
      <c r="B126" s="68" t="s">
        <v>81</v>
      </c>
      <c r="C126" s="56">
        <v>3808364</v>
      </c>
      <c r="D126" s="56">
        <v>2899112.05</v>
      </c>
      <c r="E126" s="60">
        <f t="shared" ref="E126:E150" si="18">D126/C126*100</f>
        <v>76.124867528419031</v>
      </c>
      <c r="F126" s="56">
        <v>150000</v>
      </c>
      <c r="G126" s="56">
        <v>116528.2</v>
      </c>
      <c r="H126" s="60">
        <f>G126/F126*100</f>
        <v>77.68546666666667</v>
      </c>
      <c r="I126" s="56">
        <f t="shared" si="17"/>
        <v>3958364</v>
      </c>
      <c r="J126" s="56">
        <f>D126+G126</f>
        <v>3015640.25</v>
      </c>
      <c r="K126" s="60">
        <f t="shared" ref="K126:K150" si="19">J126/I126*100</f>
        <v>76.184005563914795</v>
      </c>
      <c r="N126" s="19"/>
    </row>
    <row r="127" spans="1:14" s="14" customFormat="1" ht="46.5" customHeight="1" x14ac:dyDescent="0.3">
      <c r="A127" s="63" t="s">
        <v>82</v>
      </c>
      <c r="B127" s="64" t="s">
        <v>83</v>
      </c>
      <c r="C127" s="58">
        <f>C128+C129+C131+C133+C134+C135+C138+C139+C142+C145</f>
        <v>1603548330</v>
      </c>
      <c r="D127" s="58">
        <f>D128+D129+D131+D133+D134+D135+D138+D139+D142+D145</f>
        <v>1550305658.7</v>
      </c>
      <c r="E127" s="59">
        <f t="shared" si="18"/>
        <v>96.679696501570362</v>
      </c>
      <c r="F127" s="58">
        <f>F128+F129+F131+F133+F134+F135+F138+F139+F142+F145</f>
        <v>203108967</v>
      </c>
      <c r="G127" s="58">
        <f>G128+G129+G131+G133+G134+G135+G138+G139+G142+G145</f>
        <v>174586987.59</v>
      </c>
      <c r="H127" s="59">
        <f t="shared" ref="H127:H136" si="20">G127/F127*100</f>
        <v>85.957301722675794</v>
      </c>
      <c r="I127" s="58">
        <f>I128+I129+I131+I133+I134+I135+I138+I139+I142+I145</f>
        <v>1806657297</v>
      </c>
      <c r="J127" s="58">
        <f>J128+J129+J131+J133+J134+J135+J138+J139+J142+J145</f>
        <v>1724892646.2900002</v>
      </c>
      <c r="K127" s="59">
        <f t="shared" si="19"/>
        <v>95.4742578547812</v>
      </c>
      <c r="N127" s="19"/>
    </row>
    <row r="128" spans="1:14" ht="45" customHeight="1" x14ac:dyDescent="0.35">
      <c r="A128" s="66" t="s">
        <v>124</v>
      </c>
      <c r="B128" s="68" t="s">
        <v>84</v>
      </c>
      <c r="C128" s="56">
        <v>498915389</v>
      </c>
      <c r="D128" s="56">
        <v>485085728.89999998</v>
      </c>
      <c r="E128" s="60">
        <f t="shared" si="18"/>
        <v>97.228055015957821</v>
      </c>
      <c r="F128" s="56">
        <v>35734630</v>
      </c>
      <c r="G128" s="56">
        <v>18097003.66</v>
      </c>
      <c r="H128" s="60">
        <f t="shared" si="20"/>
        <v>50.64276210499451</v>
      </c>
      <c r="I128" s="56">
        <f>C128+F128</f>
        <v>534650019</v>
      </c>
      <c r="J128" s="56">
        <f>D128+G128</f>
        <v>503182732.56</v>
      </c>
      <c r="K128" s="60">
        <f t="shared" si="19"/>
        <v>94.114414042506567</v>
      </c>
      <c r="N128" s="19"/>
    </row>
    <row r="129" spans="1:14" ht="69" customHeight="1" x14ac:dyDescent="0.35">
      <c r="A129" s="66" t="s">
        <v>225</v>
      </c>
      <c r="B129" s="68" t="s">
        <v>85</v>
      </c>
      <c r="C129" s="56">
        <f>C130</f>
        <v>282459881</v>
      </c>
      <c r="D129" s="56">
        <f>D130</f>
        <v>251485337.75</v>
      </c>
      <c r="E129" s="60">
        <f t="shared" si="18"/>
        <v>89.034002584600685</v>
      </c>
      <c r="F129" s="69">
        <f>F130</f>
        <v>38390400</v>
      </c>
      <c r="G129" s="69">
        <f>G130</f>
        <v>15839601.859999999</v>
      </c>
      <c r="H129" s="60">
        <f t="shared" si="20"/>
        <v>41.259277996582476</v>
      </c>
      <c r="I129" s="56">
        <f>C129+F129</f>
        <v>320850281</v>
      </c>
      <c r="J129" s="56">
        <f>D129+G129</f>
        <v>267324939.61000001</v>
      </c>
      <c r="K129" s="60">
        <f t="shared" si="19"/>
        <v>83.317657935914355</v>
      </c>
      <c r="N129" s="19"/>
    </row>
    <row r="130" spans="1:14" s="15" customFormat="1" ht="69" customHeight="1" x14ac:dyDescent="0.35">
      <c r="A130" s="70" t="s">
        <v>226</v>
      </c>
      <c r="B130" s="71">
        <v>1021</v>
      </c>
      <c r="C130" s="57">
        <v>282459881</v>
      </c>
      <c r="D130" s="57">
        <v>251485337.75</v>
      </c>
      <c r="E130" s="61">
        <f t="shared" si="18"/>
        <v>89.034002584600685</v>
      </c>
      <c r="F130" s="62">
        <v>38390400</v>
      </c>
      <c r="G130" s="57">
        <v>15839601.859999999</v>
      </c>
      <c r="H130" s="61">
        <f t="shared" si="20"/>
        <v>41.259277996582476</v>
      </c>
      <c r="I130" s="57">
        <f t="shared" ref="I130:J132" si="21">C130+F130</f>
        <v>320850281</v>
      </c>
      <c r="J130" s="57">
        <f t="shared" si="21"/>
        <v>267324939.61000001</v>
      </c>
      <c r="K130" s="61">
        <f t="shared" si="19"/>
        <v>83.317657935914355</v>
      </c>
      <c r="N130" s="25"/>
    </row>
    <row r="131" spans="1:14" ht="69" customHeight="1" x14ac:dyDescent="0.35">
      <c r="A131" s="66" t="s">
        <v>227</v>
      </c>
      <c r="B131" s="68">
        <v>1030</v>
      </c>
      <c r="C131" s="56">
        <f>C132</f>
        <v>550593673</v>
      </c>
      <c r="D131" s="56">
        <f>D132</f>
        <v>549928787.00999999</v>
      </c>
      <c r="E131" s="60">
        <f t="shared" si="18"/>
        <v>99.879241985041844</v>
      </c>
      <c r="F131" s="69"/>
      <c r="G131" s="56"/>
      <c r="H131" s="60"/>
      <c r="I131" s="56">
        <f t="shared" si="21"/>
        <v>550593673</v>
      </c>
      <c r="J131" s="56">
        <f t="shared" si="21"/>
        <v>549928787.00999999</v>
      </c>
      <c r="K131" s="60">
        <f t="shared" si="19"/>
        <v>99.879241985041844</v>
      </c>
      <c r="N131" s="19"/>
    </row>
    <row r="132" spans="1:14" s="15" customFormat="1" ht="69" customHeight="1" x14ac:dyDescent="0.35">
      <c r="A132" s="70" t="s">
        <v>226</v>
      </c>
      <c r="B132" s="71">
        <v>1031</v>
      </c>
      <c r="C132" s="57">
        <v>550593673</v>
      </c>
      <c r="D132" s="57">
        <v>549928787.00999999</v>
      </c>
      <c r="E132" s="61">
        <f t="shared" si="18"/>
        <v>99.879241985041844</v>
      </c>
      <c r="F132" s="62"/>
      <c r="G132" s="57"/>
      <c r="H132" s="61"/>
      <c r="I132" s="57">
        <f t="shared" si="21"/>
        <v>550593673</v>
      </c>
      <c r="J132" s="57">
        <f t="shared" si="21"/>
        <v>549928787.00999999</v>
      </c>
      <c r="K132" s="61">
        <f t="shared" si="19"/>
        <v>99.879241985041844</v>
      </c>
      <c r="N132" s="25"/>
    </row>
    <row r="133" spans="1:14" ht="91.5" customHeight="1" x14ac:dyDescent="0.35">
      <c r="A133" s="66" t="s">
        <v>212</v>
      </c>
      <c r="B133" s="68">
        <v>1070</v>
      </c>
      <c r="C133" s="56">
        <v>40966140</v>
      </c>
      <c r="D133" s="56">
        <v>35526507.810000002</v>
      </c>
      <c r="E133" s="60">
        <f t="shared" si="18"/>
        <v>86.721638431153153</v>
      </c>
      <c r="F133" s="56"/>
      <c r="G133" s="56">
        <v>22849.5</v>
      </c>
      <c r="H133" s="60"/>
      <c r="I133" s="56">
        <f t="shared" ref="I133:J138" si="22">C133+F133</f>
        <v>40966140</v>
      </c>
      <c r="J133" s="56">
        <f t="shared" si="22"/>
        <v>35549357.310000002</v>
      </c>
      <c r="K133" s="60">
        <f t="shared" si="19"/>
        <v>86.777414982226787</v>
      </c>
      <c r="N133" s="19"/>
    </row>
    <row r="134" spans="1:14" ht="58.5" customHeight="1" x14ac:dyDescent="0.35">
      <c r="A134" s="66" t="s">
        <v>211</v>
      </c>
      <c r="B134" s="67" t="s">
        <v>228</v>
      </c>
      <c r="C134" s="56">
        <v>61068563</v>
      </c>
      <c r="D134" s="56">
        <v>60835462.740000002</v>
      </c>
      <c r="E134" s="60">
        <f t="shared" si="18"/>
        <v>99.618297453634213</v>
      </c>
      <c r="F134" s="56">
        <v>7668600</v>
      </c>
      <c r="G134" s="56">
        <v>4992842.16</v>
      </c>
      <c r="H134" s="60">
        <f t="shared" si="20"/>
        <v>65.107609733197719</v>
      </c>
      <c r="I134" s="56">
        <f t="shared" si="22"/>
        <v>68737163</v>
      </c>
      <c r="J134" s="56">
        <f t="shared" si="22"/>
        <v>65828304.900000006</v>
      </c>
      <c r="K134" s="60">
        <f t="shared" si="19"/>
        <v>95.768143500481699</v>
      </c>
      <c r="N134" s="19"/>
    </row>
    <row r="135" spans="1:14" ht="90.75" customHeight="1" x14ac:dyDescent="0.35">
      <c r="A135" s="66" t="s">
        <v>213</v>
      </c>
      <c r="B135" s="67" t="s">
        <v>86</v>
      </c>
      <c r="C135" s="56">
        <f>C136+C137</f>
        <v>136099527</v>
      </c>
      <c r="D135" s="56">
        <f>D136+D137</f>
        <v>136099527</v>
      </c>
      <c r="E135" s="60">
        <f t="shared" si="18"/>
        <v>100</v>
      </c>
      <c r="F135" s="56">
        <f>F136</f>
        <v>120389600</v>
      </c>
      <c r="G135" s="56">
        <f>G136</f>
        <v>135349645.69999999</v>
      </c>
      <c r="H135" s="60">
        <f t="shared" si="20"/>
        <v>112.42636049957804</v>
      </c>
      <c r="I135" s="56">
        <f t="shared" si="22"/>
        <v>256489127</v>
      </c>
      <c r="J135" s="56">
        <f t="shared" si="22"/>
        <v>271449172.69999999</v>
      </c>
      <c r="K135" s="60">
        <f t="shared" si="19"/>
        <v>105.83262373535234</v>
      </c>
      <c r="N135" s="19"/>
    </row>
    <row r="136" spans="1:14" s="15" customFormat="1" ht="116.25" customHeight="1" x14ac:dyDescent="0.35">
      <c r="A136" s="70" t="s">
        <v>229</v>
      </c>
      <c r="B136" s="72" t="s">
        <v>231</v>
      </c>
      <c r="C136" s="57">
        <v>118920800</v>
      </c>
      <c r="D136" s="57">
        <v>118920800</v>
      </c>
      <c r="E136" s="61">
        <f t="shared" si="18"/>
        <v>100</v>
      </c>
      <c r="F136" s="57">
        <v>120389600</v>
      </c>
      <c r="G136" s="57">
        <v>135349645.69999999</v>
      </c>
      <c r="H136" s="61">
        <f t="shared" si="20"/>
        <v>112.42636049957804</v>
      </c>
      <c r="I136" s="57">
        <f t="shared" si="22"/>
        <v>239310400</v>
      </c>
      <c r="J136" s="57">
        <f t="shared" si="22"/>
        <v>254270445.69999999</v>
      </c>
      <c r="K136" s="61">
        <f t="shared" si="19"/>
        <v>106.25131448528774</v>
      </c>
      <c r="N136" s="25"/>
    </row>
    <row r="137" spans="1:14" s="15" customFormat="1" ht="108.75" customHeight="1" x14ac:dyDescent="0.35">
      <c r="A137" s="70" t="s">
        <v>230</v>
      </c>
      <c r="B137" s="72" t="s">
        <v>232</v>
      </c>
      <c r="C137" s="57">
        <v>17178727</v>
      </c>
      <c r="D137" s="57">
        <v>17178727</v>
      </c>
      <c r="E137" s="61">
        <f t="shared" si="18"/>
        <v>100</v>
      </c>
      <c r="F137" s="57"/>
      <c r="G137" s="62"/>
      <c r="H137" s="61"/>
      <c r="I137" s="57">
        <f t="shared" si="22"/>
        <v>17178727</v>
      </c>
      <c r="J137" s="57">
        <f t="shared" si="22"/>
        <v>17178727</v>
      </c>
      <c r="K137" s="61">
        <f t="shared" si="19"/>
        <v>100</v>
      </c>
      <c r="N137" s="25"/>
    </row>
    <row r="138" spans="1:14" ht="63.75" customHeight="1" x14ac:dyDescent="0.35">
      <c r="A138" s="66" t="s">
        <v>214</v>
      </c>
      <c r="B138" s="68">
        <v>1130</v>
      </c>
      <c r="C138" s="56">
        <v>5736300</v>
      </c>
      <c r="D138" s="56">
        <v>5083026.9800000004</v>
      </c>
      <c r="E138" s="60">
        <f t="shared" si="18"/>
        <v>88.611595976500539</v>
      </c>
      <c r="F138" s="56"/>
      <c r="G138" s="56">
        <v>8774.83</v>
      </c>
      <c r="H138" s="60"/>
      <c r="I138" s="56">
        <f t="shared" si="22"/>
        <v>5736300</v>
      </c>
      <c r="J138" s="56">
        <f t="shared" si="22"/>
        <v>5091801.8100000005</v>
      </c>
      <c r="K138" s="60">
        <f t="shared" si="19"/>
        <v>88.764566183777006</v>
      </c>
      <c r="N138" s="19"/>
    </row>
    <row r="139" spans="1:14" ht="63.75" customHeight="1" x14ac:dyDescent="0.35">
      <c r="A139" s="66" t="s">
        <v>125</v>
      </c>
      <c r="B139" s="68">
        <v>1140</v>
      </c>
      <c r="C139" s="56">
        <f>C140+C141</f>
        <v>14836633</v>
      </c>
      <c r="D139" s="56">
        <f>D140+D141</f>
        <v>14593748.15</v>
      </c>
      <c r="E139" s="60">
        <f t="shared" si="18"/>
        <v>98.362938208419664</v>
      </c>
      <c r="F139" s="56">
        <f t="shared" ref="F139:G139" si="23">F140+F141</f>
        <v>700000</v>
      </c>
      <c r="G139" s="56">
        <f t="shared" si="23"/>
        <v>10402.200000000001</v>
      </c>
      <c r="H139" s="60"/>
      <c r="I139" s="56">
        <f>I140+I141</f>
        <v>15536633</v>
      </c>
      <c r="J139" s="56">
        <f>J140+J141</f>
        <v>14604150.35</v>
      </c>
      <c r="K139" s="60">
        <f t="shared" si="19"/>
        <v>93.998167749730584</v>
      </c>
      <c r="N139" s="19"/>
    </row>
    <row r="140" spans="1:14" s="15" customFormat="1" ht="69" customHeight="1" x14ac:dyDescent="0.35">
      <c r="A140" s="70" t="s">
        <v>126</v>
      </c>
      <c r="B140" s="71">
        <v>1141</v>
      </c>
      <c r="C140" s="57">
        <v>14746133</v>
      </c>
      <c r="D140" s="57">
        <v>14503248.15</v>
      </c>
      <c r="E140" s="61">
        <f t="shared" si="18"/>
        <v>98.352891229178525</v>
      </c>
      <c r="F140" s="57">
        <v>700000</v>
      </c>
      <c r="G140" s="57">
        <v>10402.200000000001</v>
      </c>
      <c r="H140" s="60"/>
      <c r="I140" s="57">
        <f t="shared" ref="I140:J142" si="24">C140+F140</f>
        <v>15446133</v>
      </c>
      <c r="J140" s="57">
        <f t="shared" si="24"/>
        <v>14513650.35</v>
      </c>
      <c r="K140" s="61">
        <f t="shared" si="19"/>
        <v>93.963002584530372</v>
      </c>
      <c r="N140" s="19"/>
    </row>
    <row r="141" spans="1:14" s="15" customFormat="1" ht="55.5" customHeight="1" x14ac:dyDescent="0.35">
      <c r="A141" s="70" t="s">
        <v>127</v>
      </c>
      <c r="B141" s="71">
        <v>1142</v>
      </c>
      <c r="C141" s="57">
        <v>90500</v>
      </c>
      <c r="D141" s="57">
        <v>90500</v>
      </c>
      <c r="E141" s="61">
        <f t="shared" si="18"/>
        <v>100</v>
      </c>
      <c r="F141" s="57"/>
      <c r="G141" s="57"/>
      <c r="H141" s="60"/>
      <c r="I141" s="57">
        <f t="shared" si="24"/>
        <v>90500</v>
      </c>
      <c r="J141" s="57">
        <f t="shared" si="24"/>
        <v>90500</v>
      </c>
      <c r="K141" s="61">
        <f t="shared" si="19"/>
        <v>100</v>
      </c>
      <c r="N141" s="19"/>
    </row>
    <row r="142" spans="1:14" ht="75.75" customHeight="1" x14ac:dyDescent="0.35">
      <c r="A142" s="66" t="s">
        <v>202</v>
      </c>
      <c r="B142" s="68">
        <v>1150</v>
      </c>
      <c r="C142" s="56">
        <f>C143+C144</f>
        <v>8384456</v>
      </c>
      <c r="D142" s="56">
        <f>D143+D144</f>
        <v>7179809.46</v>
      </c>
      <c r="E142" s="60">
        <f t="shared" si="18"/>
        <v>85.632382828414862</v>
      </c>
      <c r="F142" s="56">
        <f>F143+F144</f>
        <v>0</v>
      </c>
      <c r="G142" s="56">
        <f>G143+G144</f>
        <v>57004.68</v>
      </c>
      <c r="H142" s="60"/>
      <c r="I142" s="56">
        <f>C142+F142</f>
        <v>8384456</v>
      </c>
      <c r="J142" s="56">
        <f t="shared" si="24"/>
        <v>7236814.1399999997</v>
      </c>
      <c r="K142" s="60">
        <f t="shared" si="19"/>
        <v>86.312268082747394</v>
      </c>
      <c r="N142" s="20"/>
    </row>
    <row r="143" spans="1:14" s="15" customFormat="1" ht="75.75" customHeight="1" x14ac:dyDescent="0.35">
      <c r="A143" s="70" t="s">
        <v>233</v>
      </c>
      <c r="B143" s="71">
        <v>1151</v>
      </c>
      <c r="C143" s="57">
        <v>3897700</v>
      </c>
      <c r="D143" s="57">
        <v>2693053.46</v>
      </c>
      <c r="E143" s="61">
        <f t="shared" si="18"/>
        <v>69.09340021038048</v>
      </c>
      <c r="F143" s="57"/>
      <c r="G143" s="57">
        <v>57004.68</v>
      </c>
      <c r="H143" s="61"/>
      <c r="I143" s="57">
        <f>C143+F143</f>
        <v>3897700</v>
      </c>
      <c r="J143" s="57">
        <f>D143+G143</f>
        <v>2750058.14</v>
      </c>
      <c r="K143" s="61">
        <f t="shared" si="19"/>
        <v>70.555921184288167</v>
      </c>
      <c r="N143" s="26"/>
    </row>
    <row r="144" spans="1:14" s="15" customFormat="1" ht="62.25" customHeight="1" x14ac:dyDescent="0.35">
      <c r="A144" s="70" t="s">
        <v>234</v>
      </c>
      <c r="B144" s="71">
        <v>1152</v>
      </c>
      <c r="C144" s="57">
        <v>4486756</v>
      </c>
      <c r="D144" s="57">
        <v>4486756</v>
      </c>
      <c r="E144" s="61">
        <f t="shared" si="18"/>
        <v>100</v>
      </c>
      <c r="F144" s="57"/>
      <c r="G144" s="57"/>
      <c r="H144" s="60"/>
      <c r="I144" s="57">
        <f>C144+F144</f>
        <v>4486756</v>
      </c>
      <c r="J144" s="57">
        <f>D144+G144</f>
        <v>4486756</v>
      </c>
      <c r="K144" s="61">
        <f t="shared" si="19"/>
        <v>100</v>
      </c>
      <c r="N144" s="26"/>
    </row>
    <row r="145" spans="1:14" ht="110.25" customHeight="1" x14ac:dyDescent="0.35">
      <c r="A145" s="66" t="s">
        <v>235</v>
      </c>
      <c r="B145" s="68">
        <v>1200</v>
      </c>
      <c r="C145" s="56">
        <v>4487768</v>
      </c>
      <c r="D145" s="56">
        <v>4487722.9000000004</v>
      </c>
      <c r="E145" s="60">
        <f t="shared" si="18"/>
        <v>99.998995046089732</v>
      </c>
      <c r="F145" s="56">
        <v>225737</v>
      </c>
      <c r="G145" s="56">
        <v>208863</v>
      </c>
      <c r="H145" s="60">
        <f>G145/F145*100</f>
        <v>92.524929453301851</v>
      </c>
      <c r="I145" s="56">
        <f>C145+F145</f>
        <v>4713505</v>
      </c>
      <c r="J145" s="56">
        <f>D145+G145</f>
        <v>4696585.9000000004</v>
      </c>
      <c r="K145" s="60">
        <f>J145/I145*100</f>
        <v>99.641050555796596</v>
      </c>
      <c r="N145" s="20"/>
    </row>
    <row r="146" spans="1:14" s="14" customFormat="1" ht="47.25" customHeight="1" x14ac:dyDescent="0.3">
      <c r="A146" s="63" t="s">
        <v>87</v>
      </c>
      <c r="B146" s="64" t="s">
        <v>88</v>
      </c>
      <c r="C146" s="58">
        <f>+C147</f>
        <v>82201645</v>
      </c>
      <c r="D146" s="58">
        <f>+D147</f>
        <v>76707593.88000001</v>
      </c>
      <c r="E146" s="59">
        <f t="shared" si="18"/>
        <v>93.316373267225998</v>
      </c>
      <c r="F146" s="58">
        <f>F147</f>
        <v>1693399.38</v>
      </c>
      <c r="G146" s="58">
        <f>G147</f>
        <v>1693399.38</v>
      </c>
      <c r="H146" s="59">
        <f>G146/F146*100</f>
        <v>100</v>
      </c>
      <c r="I146" s="58">
        <f>+I147</f>
        <v>83895044.379999995</v>
      </c>
      <c r="J146" s="58">
        <f>+J147</f>
        <v>78400993.260000005</v>
      </c>
      <c r="K146" s="59">
        <f t="shared" si="19"/>
        <v>93.451280512928918</v>
      </c>
      <c r="N146" s="19"/>
    </row>
    <row r="147" spans="1:14" ht="77.25" customHeight="1" x14ac:dyDescent="0.35">
      <c r="A147" s="66" t="s">
        <v>174</v>
      </c>
      <c r="B147" s="68">
        <v>2150</v>
      </c>
      <c r="C147" s="56">
        <f>C149+C148</f>
        <v>82201645</v>
      </c>
      <c r="D147" s="56">
        <f>D149+D148</f>
        <v>76707593.88000001</v>
      </c>
      <c r="E147" s="60">
        <f t="shared" si="18"/>
        <v>93.316373267225998</v>
      </c>
      <c r="F147" s="56">
        <f>F149+F148</f>
        <v>1693399.38</v>
      </c>
      <c r="G147" s="56">
        <f>G149+G148</f>
        <v>1693399.38</v>
      </c>
      <c r="H147" s="60">
        <f>G147/F147*100</f>
        <v>100</v>
      </c>
      <c r="I147" s="56">
        <f>I149+I148</f>
        <v>83895044.379999995</v>
      </c>
      <c r="J147" s="56">
        <f>J149+J148</f>
        <v>78400993.260000005</v>
      </c>
      <c r="K147" s="60">
        <f t="shared" si="19"/>
        <v>93.451280512928918</v>
      </c>
      <c r="N147" s="19"/>
    </row>
    <row r="148" spans="1:14" s="15" customFormat="1" ht="75.75" customHeight="1" x14ac:dyDescent="0.35">
      <c r="A148" s="70" t="s">
        <v>218</v>
      </c>
      <c r="B148" s="71">
        <v>2151</v>
      </c>
      <c r="C148" s="57">
        <v>1583500</v>
      </c>
      <c r="D148" s="57">
        <v>1465109.37</v>
      </c>
      <c r="E148" s="61">
        <f t="shared" si="18"/>
        <v>92.523484054310074</v>
      </c>
      <c r="F148" s="57"/>
      <c r="G148" s="57"/>
      <c r="H148" s="61"/>
      <c r="I148" s="57">
        <f>C148+F148</f>
        <v>1583500</v>
      </c>
      <c r="J148" s="57">
        <f>D148+G148</f>
        <v>1465109.37</v>
      </c>
      <c r="K148" s="61">
        <f>J148/I148*100</f>
        <v>92.523484054310074</v>
      </c>
      <c r="N148" s="25"/>
    </row>
    <row r="149" spans="1:14" ht="75.75" customHeight="1" x14ac:dyDescent="0.35">
      <c r="A149" s="70" t="s">
        <v>128</v>
      </c>
      <c r="B149" s="71">
        <v>2152</v>
      </c>
      <c r="C149" s="57">
        <v>80618145</v>
      </c>
      <c r="D149" s="57">
        <v>75242484.510000005</v>
      </c>
      <c r="E149" s="61">
        <f t="shared" si="18"/>
        <v>93.331947181369657</v>
      </c>
      <c r="F149" s="57">
        <v>1693399.38</v>
      </c>
      <c r="G149" s="57">
        <v>1693399.38</v>
      </c>
      <c r="H149" s="61">
        <f>G149/F149*100</f>
        <v>100</v>
      </c>
      <c r="I149" s="57">
        <f>C149+F149</f>
        <v>82311544.379999995</v>
      </c>
      <c r="J149" s="57">
        <f>D149+G149</f>
        <v>76935883.890000001</v>
      </c>
      <c r="K149" s="61">
        <f t="shared" si="19"/>
        <v>93.469129354221948</v>
      </c>
      <c r="N149" s="19"/>
    </row>
    <row r="150" spans="1:14" s="14" customFormat="1" ht="66" customHeight="1" x14ac:dyDescent="0.3">
      <c r="A150" s="63" t="s">
        <v>89</v>
      </c>
      <c r="B150" s="64" t="s">
        <v>90</v>
      </c>
      <c r="C150" s="58">
        <f>C151+C155+C156+C159+C163+C167+C168+C169+C170+C172+C173</f>
        <v>114379811.75</v>
      </c>
      <c r="D150" s="58">
        <f>D151+D155+D156+D159+D163+D167+D168+D169+D170+D172+D173</f>
        <v>101330726.05</v>
      </c>
      <c r="E150" s="59">
        <f t="shared" si="18"/>
        <v>88.591443279762174</v>
      </c>
      <c r="F150" s="58">
        <f t="shared" ref="F150:G150" si="25">F151+F155+F156+F159+F163+F167+F168+F169+F170+F172+F173</f>
        <v>100055800</v>
      </c>
      <c r="G150" s="58">
        <f t="shared" si="25"/>
        <v>4672703.7799999993</v>
      </c>
      <c r="H150" s="61">
        <f t="shared" ref="H150:H208" si="26">G150/F150*100</f>
        <v>4.6700978653911109</v>
      </c>
      <c r="I150" s="58">
        <f>I151+I155+I156+I159+I163+I167+I168+I169+I170+I172+I173</f>
        <v>214435611.75</v>
      </c>
      <c r="J150" s="58">
        <f>J151+J155+J156+J159+J163+J167+J168+J169+J170+J172+J173</f>
        <v>106003429.83000001</v>
      </c>
      <c r="K150" s="59">
        <f t="shared" si="19"/>
        <v>49.433687326890571</v>
      </c>
      <c r="N150" s="19"/>
    </row>
    <row r="151" spans="1:14" ht="120" customHeight="1" x14ac:dyDescent="0.35">
      <c r="A151" s="24" t="s">
        <v>215</v>
      </c>
      <c r="B151" s="68">
        <v>3030</v>
      </c>
      <c r="C151" s="56">
        <f>C154+C152+C153</f>
        <v>2895160.75</v>
      </c>
      <c r="D151" s="56">
        <f>D154+D152+D153</f>
        <v>2757026.8600000003</v>
      </c>
      <c r="E151" s="60">
        <f t="shared" ref="E151:E174" si="27">D151/C151*100</f>
        <v>95.228800680583987</v>
      </c>
      <c r="F151" s="56"/>
      <c r="G151" s="56"/>
      <c r="H151" s="61"/>
      <c r="I151" s="56">
        <f>I154+I152+I153</f>
        <v>2895160.75</v>
      </c>
      <c r="J151" s="56">
        <f>J154+J152+J153</f>
        <v>2757026.8600000003</v>
      </c>
      <c r="K151" s="60">
        <f t="shared" ref="K151:K174" si="28">J151/I151*100</f>
        <v>95.228800680583987</v>
      </c>
      <c r="N151" s="19"/>
    </row>
    <row r="152" spans="1:14" s="15" customFormat="1" ht="66" customHeight="1" x14ac:dyDescent="0.35">
      <c r="A152" s="70" t="s">
        <v>193</v>
      </c>
      <c r="B152" s="71">
        <v>3031</v>
      </c>
      <c r="C152" s="57">
        <v>306900</v>
      </c>
      <c r="D152" s="57">
        <v>201722.07</v>
      </c>
      <c r="E152" s="61">
        <f t="shared" si="27"/>
        <v>65.728924731182801</v>
      </c>
      <c r="F152" s="57"/>
      <c r="G152" s="57"/>
      <c r="H152" s="61"/>
      <c r="I152" s="57">
        <f t="shared" ref="I152:J155" si="29">C152+F152</f>
        <v>306900</v>
      </c>
      <c r="J152" s="57">
        <f t="shared" si="29"/>
        <v>201722.07</v>
      </c>
      <c r="K152" s="61">
        <f t="shared" si="28"/>
        <v>65.728924731182801</v>
      </c>
      <c r="N152" s="19"/>
    </row>
    <row r="153" spans="1:14" s="15" customFormat="1" ht="60.75" customHeight="1" x14ac:dyDescent="0.35">
      <c r="A153" s="70" t="s">
        <v>194</v>
      </c>
      <c r="B153" s="71">
        <v>3032</v>
      </c>
      <c r="C153" s="57">
        <v>1104600</v>
      </c>
      <c r="D153" s="57">
        <v>1071644.04</v>
      </c>
      <c r="E153" s="61">
        <f t="shared" si="27"/>
        <v>97.016480173818579</v>
      </c>
      <c r="F153" s="57"/>
      <c r="G153" s="57"/>
      <c r="H153" s="61"/>
      <c r="I153" s="57">
        <f t="shared" si="29"/>
        <v>1104600</v>
      </c>
      <c r="J153" s="57">
        <f>D153+G153</f>
        <v>1071644.04</v>
      </c>
      <c r="K153" s="61">
        <f>J153/I153*100</f>
        <v>97.016480173818579</v>
      </c>
      <c r="N153" s="19"/>
    </row>
    <row r="154" spans="1:14" s="15" customFormat="1" ht="81.75" customHeight="1" x14ac:dyDescent="0.35">
      <c r="A154" s="70" t="s">
        <v>129</v>
      </c>
      <c r="B154" s="71">
        <v>3035</v>
      </c>
      <c r="C154" s="57">
        <v>1483660.75</v>
      </c>
      <c r="D154" s="57">
        <v>1483660.75</v>
      </c>
      <c r="E154" s="61">
        <f t="shared" si="27"/>
        <v>100</v>
      </c>
      <c r="F154" s="57"/>
      <c r="G154" s="57"/>
      <c r="H154" s="61"/>
      <c r="I154" s="57">
        <f t="shared" si="29"/>
        <v>1483660.75</v>
      </c>
      <c r="J154" s="57">
        <f t="shared" si="29"/>
        <v>1483660.75</v>
      </c>
      <c r="K154" s="61">
        <f>J154/I154*100</f>
        <v>100</v>
      </c>
      <c r="N154" s="19"/>
    </row>
    <row r="155" spans="1:14" ht="102" customHeight="1" x14ac:dyDescent="0.35">
      <c r="A155" s="66" t="s">
        <v>130</v>
      </c>
      <c r="B155" s="68">
        <v>3050</v>
      </c>
      <c r="C155" s="56">
        <v>536400</v>
      </c>
      <c r="D155" s="56">
        <v>536400</v>
      </c>
      <c r="E155" s="60">
        <f t="shared" si="27"/>
        <v>100</v>
      </c>
      <c r="F155" s="56"/>
      <c r="G155" s="56"/>
      <c r="H155" s="61"/>
      <c r="I155" s="56">
        <f t="shared" si="29"/>
        <v>536400</v>
      </c>
      <c r="J155" s="56">
        <f t="shared" si="29"/>
        <v>536400</v>
      </c>
      <c r="K155" s="60">
        <f t="shared" si="28"/>
        <v>100</v>
      </c>
      <c r="N155" s="19"/>
    </row>
    <row r="156" spans="1:14" ht="114.75" customHeight="1" x14ac:dyDescent="0.35">
      <c r="A156" s="66" t="s">
        <v>175</v>
      </c>
      <c r="B156" s="68">
        <v>3100</v>
      </c>
      <c r="C156" s="56">
        <f>C157+C158</f>
        <v>39703500</v>
      </c>
      <c r="D156" s="56">
        <f>D157+D158</f>
        <v>34070048.640000001</v>
      </c>
      <c r="E156" s="60">
        <f t="shared" si="27"/>
        <v>85.81119709849257</v>
      </c>
      <c r="F156" s="56">
        <f>F157+F158</f>
        <v>32800</v>
      </c>
      <c r="G156" s="56">
        <f>G157+G158</f>
        <v>2955916.71</v>
      </c>
      <c r="H156" s="61">
        <f t="shared" si="26"/>
        <v>9011.94118902439</v>
      </c>
      <c r="I156" s="56">
        <f>I157+I158</f>
        <v>39736300</v>
      </c>
      <c r="J156" s="56">
        <f>J157+J158</f>
        <v>37025965.350000001</v>
      </c>
      <c r="K156" s="60">
        <f t="shared" si="28"/>
        <v>93.179197232756948</v>
      </c>
      <c r="N156" s="19"/>
    </row>
    <row r="157" spans="1:14" s="15" customFormat="1" ht="114.75" customHeight="1" x14ac:dyDescent="0.35">
      <c r="A157" s="70" t="s">
        <v>131</v>
      </c>
      <c r="B157" s="71">
        <v>3104</v>
      </c>
      <c r="C157" s="57">
        <v>32764600</v>
      </c>
      <c r="D157" s="57">
        <v>27677428.41</v>
      </c>
      <c r="E157" s="61">
        <f t="shared" si="27"/>
        <v>84.473573338298053</v>
      </c>
      <c r="F157" s="57">
        <v>32800</v>
      </c>
      <c r="G157" s="57">
        <v>2955916.71</v>
      </c>
      <c r="H157" s="61">
        <f t="shared" si="26"/>
        <v>9011.94118902439</v>
      </c>
      <c r="I157" s="57">
        <f>C157+F157</f>
        <v>32797400</v>
      </c>
      <c r="J157" s="57">
        <f>D157+G157</f>
        <v>30633345.120000001</v>
      </c>
      <c r="K157" s="61">
        <f t="shared" si="28"/>
        <v>93.401748675199869</v>
      </c>
      <c r="N157" s="19"/>
    </row>
    <row r="158" spans="1:14" s="15" customFormat="1" ht="62.25" customHeight="1" x14ac:dyDescent="0.35">
      <c r="A158" s="70" t="s">
        <v>132</v>
      </c>
      <c r="B158" s="71">
        <v>3105</v>
      </c>
      <c r="C158" s="57">
        <v>6938900</v>
      </c>
      <c r="D158" s="57">
        <v>6392620.2300000004</v>
      </c>
      <c r="E158" s="61">
        <f t="shared" si="27"/>
        <v>92.127285736932379</v>
      </c>
      <c r="F158" s="57"/>
      <c r="G158" s="57"/>
      <c r="H158" s="61"/>
      <c r="I158" s="57">
        <f>C158+F158</f>
        <v>6938900</v>
      </c>
      <c r="J158" s="57">
        <f>D158+G158</f>
        <v>6392620.2300000004</v>
      </c>
      <c r="K158" s="61">
        <f t="shared" si="28"/>
        <v>92.127285736932379</v>
      </c>
      <c r="N158" s="19"/>
    </row>
    <row r="159" spans="1:14" ht="63" customHeight="1" x14ac:dyDescent="0.35">
      <c r="A159" s="66" t="s">
        <v>176</v>
      </c>
      <c r="B159" s="68">
        <v>3120</v>
      </c>
      <c r="C159" s="56">
        <f>C160+C162+C161</f>
        <v>6696992</v>
      </c>
      <c r="D159" s="56">
        <f>D160+D162+D161</f>
        <v>6342110.6500000004</v>
      </c>
      <c r="E159" s="60">
        <f t="shared" si="27"/>
        <v>94.700884367190525</v>
      </c>
      <c r="F159" s="56">
        <f>F160+F162+F161</f>
        <v>23000</v>
      </c>
      <c r="G159" s="56">
        <f>G160+G162+G161</f>
        <v>1683331.55</v>
      </c>
      <c r="H159" s="61">
        <f t="shared" si="26"/>
        <v>7318.8328260869566</v>
      </c>
      <c r="I159" s="56">
        <f>I160+I162+I161</f>
        <v>6719992</v>
      </c>
      <c r="J159" s="56">
        <f>J160+J162+J161</f>
        <v>8025442.2000000002</v>
      </c>
      <c r="K159" s="60">
        <f t="shared" si="28"/>
        <v>119.42636538853021</v>
      </c>
      <c r="N159" s="19"/>
    </row>
    <row r="160" spans="1:14" s="15" customFormat="1" ht="94.5" customHeight="1" x14ac:dyDescent="0.35">
      <c r="A160" s="70" t="s">
        <v>133</v>
      </c>
      <c r="B160" s="71">
        <v>3121</v>
      </c>
      <c r="C160" s="57">
        <v>6475752</v>
      </c>
      <c r="D160" s="57">
        <v>6185594.6500000004</v>
      </c>
      <c r="E160" s="61">
        <f t="shared" si="27"/>
        <v>95.519325786410604</v>
      </c>
      <c r="F160" s="57">
        <v>23000</v>
      </c>
      <c r="G160" s="57">
        <v>1683331.55</v>
      </c>
      <c r="H160" s="61">
        <f t="shared" si="26"/>
        <v>7318.8328260869566</v>
      </c>
      <c r="I160" s="57">
        <f t="shared" ref="I160:J162" si="30">C160+F160</f>
        <v>6498752</v>
      </c>
      <c r="J160" s="57">
        <f>D160+G160</f>
        <v>7868926.2000000002</v>
      </c>
      <c r="K160" s="61">
        <f t="shared" si="28"/>
        <v>121.08365113794157</v>
      </c>
      <c r="N160" s="19"/>
    </row>
    <row r="161" spans="1:14" s="15" customFormat="1" ht="94.5" customHeight="1" x14ac:dyDescent="0.35">
      <c r="A161" s="70" t="s">
        <v>219</v>
      </c>
      <c r="B161" s="71">
        <v>3122</v>
      </c>
      <c r="C161" s="57">
        <v>25000</v>
      </c>
      <c r="D161" s="57">
        <v>18920</v>
      </c>
      <c r="E161" s="61">
        <f t="shared" si="27"/>
        <v>75.680000000000007</v>
      </c>
      <c r="F161" s="57"/>
      <c r="G161" s="57"/>
      <c r="H161" s="61"/>
      <c r="I161" s="57">
        <f t="shared" si="30"/>
        <v>25000</v>
      </c>
      <c r="J161" s="57">
        <f t="shared" si="30"/>
        <v>18920</v>
      </c>
      <c r="K161" s="61">
        <f>J161/I161*100</f>
        <v>75.680000000000007</v>
      </c>
      <c r="N161" s="19"/>
    </row>
    <row r="162" spans="1:14" s="15" customFormat="1" ht="52.5" customHeight="1" x14ac:dyDescent="0.35">
      <c r="A162" s="70" t="s">
        <v>134</v>
      </c>
      <c r="B162" s="71">
        <v>3123</v>
      </c>
      <c r="C162" s="57">
        <v>196240</v>
      </c>
      <c r="D162" s="57">
        <v>137596</v>
      </c>
      <c r="E162" s="61">
        <f t="shared" si="27"/>
        <v>70.116184264166321</v>
      </c>
      <c r="F162" s="57"/>
      <c r="G162" s="57"/>
      <c r="H162" s="61"/>
      <c r="I162" s="57">
        <f t="shared" si="30"/>
        <v>196240</v>
      </c>
      <c r="J162" s="57">
        <f t="shared" si="30"/>
        <v>137596</v>
      </c>
      <c r="K162" s="61">
        <f>J162/I162*100</f>
        <v>70.116184264166321</v>
      </c>
      <c r="N162" s="19"/>
    </row>
    <row r="163" spans="1:14" ht="66.75" customHeight="1" x14ac:dyDescent="0.35">
      <c r="A163" s="66" t="s">
        <v>177</v>
      </c>
      <c r="B163" s="68">
        <v>3130</v>
      </c>
      <c r="C163" s="56">
        <f>C164+C165+C166</f>
        <v>11687638</v>
      </c>
      <c r="D163" s="56">
        <f>D164+D165+D166</f>
        <v>9798166.8699999992</v>
      </c>
      <c r="E163" s="60">
        <f t="shared" si="27"/>
        <v>83.833592980891424</v>
      </c>
      <c r="F163" s="56"/>
      <c r="G163" s="56">
        <f>G164+G165+G166</f>
        <v>33455.519999999997</v>
      </c>
      <c r="H163" s="61"/>
      <c r="I163" s="56">
        <f>I164+I165+I166</f>
        <v>11687638</v>
      </c>
      <c r="J163" s="56">
        <f>J164+J165+J166</f>
        <v>9831622.3899999987</v>
      </c>
      <c r="K163" s="60">
        <f t="shared" si="28"/>
        <v>84.119840039535774</v>
      </c>
      <c r="N163" s="19"/>
    </row>
    <row r="164" spans="1:14" s="15" customFormat="1" ht="92.25" customHeight="1" x14ac:dyDescent="0.35">
      <c r="A164" s="70" t="s">
        <v>135</v>
      </c>
      <c r="B164" s="71">
        <v>3131</v>
      </c>
      <c r="C164" s="57">
        <v>386380</v>
      </c>
      <c r="D164" s="57">
        <v>315901.03999999998</v>
      </c>
      <c r="E164" s="61">
        <f t="shared" si="27"/>
        <v>81.759159376779337</v>
      </c>
      <c r="F164" s="57"/>
      <c r="G164" s="57"/>
      <c r="H164" s="61"/>
      <c r="I164" s="57">
        <f t="shared" ref="I164:J169" si="31">C164+F164</f>
        <v>386380</v>
      </c>
      <c r="J164" s="57">
        <f t="shared" si="31"/>
        <v>315901.03999999998</v>
      </c>
      <c r="K164" s="61">
        <f t="shared" si="28"/>
        <v>81.759159376779337</v>
      </c>
      <c r="N164" s="19"/>
    </row>
    <row r="165" spans="1:14" s="15" customFormat="1" ht="69.75" customHeight="1" x14ac:dyDescent="0.35">
      <c r="A165" s="70" t="s">
        <v>91</v>
      </c>
      <c r="B165" s="71">
        <v>3132</v>
      </c>
      <c r="C165" s="57">
        <v>10721750</v>
      </c>
      <c r="D165" s="57">
        <v>9087486.7699999996</v>
      </c>
      <c r="E165" s="61">
        <f t="shared" si="27"/>
        <v>84.757495464826178</v>
      </c>
      <c r="F165" s="57"/>
      <c r="G165" s="57">
        <v>33455.519999999997</v>
      </c>
      <c r="H165" s="61"/>
      <c r="I165" s="57">
        <f t="shared" si="31"/>
        <v>10721750</v>
      </c>
      <c r="J165" s="57">
        <f t="shared" si="31"/>
        <v>9120942.2899999991</v>
      </c>
      <c r="K165" s="61">
        <f t="shared" si="28"/>
        <v>85.069529601044607</v>
      </c>
      <c r="N165" s="19"/>
    </row>
    <row r="166" spans="1:14" s="15" customFormat="1" ht="54.75" customHeight="1" x14ac:dyDescent="0.35">
      <c r="A166" s="70" t="s">
        <v>190</v>
      </c>
      <c r="B166" s="71">
        <v>3133</v>
      </c>
      <c r="C166" s="57">
        <v>579508</v>
      </c>
      <c r="D166" s="57">
        <v>394779.06</v>
      </c>
      <c r="E166" s="61">
        <f t="shared" si="27"/>
        <v>68.123142389751308</v>
      </c>
      <c r="F166" s="57"/>
      <c r="G166" s="57"/>
      <c r="H166" s="61"/>
      <c r="I166" s="57">
        <f t="shared" si="31"/>
        <v>579508</v>
      </c>
      <c r="J166" s="57">
        <f t="shared" si="31"/>
        <v>394779.06</v>
      </c>
      <c r="K166" s="61">
        <f t="shared" si="28"/>
        <v>68.123142389751308</v>
      </c>
      <c r="N166" s="19"/>
    </row>
    <row r="167" spans="1:14" ht="149.25" customHeight="1" x14ac:dyDescent="0.35">
      <c r="A167" s="66" t="s">
        <v>92</v>
      </c>
      <c r="B167" s="68">
        <v>3140</v>
      </c>
      <c r="C167" s="56">
        <v>843617</v>
      </c>
      <c r="D167" s="56">
        <v>488862.25</v>
      </c>
      <c r="E167" s="60">
        <f t="shared" si="27"/>
        <v>57.94836400878598</v>
      </c>
      <c r="F167" s="56"/>
      <c r="G167" s="56"/>
      <c r="H167" s="61"/>
      <c r="I167" s="56">
        <f t="shared" si="31"/>
        <v>843617</v>
      </c>
      <c r="J167" s="56">
        <f t="shared" si="31"/>
        <v>488862.25</v>
      </c>
      <c r="K167" s="60">
        <f t="shared" si="28"/>
        <v>57.94836400878598</v>
      </c>
      <c r="N167" s="19"/>
    </row>
    <row r="168" spans="1:14" ht="162" customHeight="1" x14ac:dyDescent="0.35">
      <c r="A168" s="66" t="s">
        <v>136</v>
      </c>
      <c r="B168" s="68">
        <v>3160</v>
      </c>
      <c r="C168" s="56">
        <v>8713400</v>
      </c>
      <c r="D168" s="56">
        <v>6756903.6500000004</v>
      </c>
      <c r="E168" s="60">
        <f t="shared" si="27"/>
        <v>77.546120343379172</v>
      </c>
      <c r="F168" s="56"/>
      <c r="G168" s="56"/>
      <c r="H168" s="61"/>
      <c r="I168" s="56">
        <f t="shared" si="31"/>
        <v>8713400</v>
      </c>
      <c r="J168" s="56">
        <f t="shared" si="31"/>
        <v>6756903.6500000004</v>
      </c>
      <c r="K168" s="60">
        <f t="shared" si="28"/>
        <v>77.546120343379172</v>
      </c>
      <c r="N168" s="19"/>
    </row>
    <row r="169" spans="1:14" ht="139.5" customHeight="1" x14ac:dyDescent="0.35">
      <c r="A169" s="66" t="s">
        <v>137</v>
      </c>
      <c r="B169" s="68">
        <v>3180</v>
      </c>
      <c r="C169" s="56">
        <v>1804500</v>
      </c>
      <c r="D169" s="56">
        <v>1403647.25</v>
      </c>
      <c r="E169" s="60">
        <f t="shared" si="27"/>
        <v>77.785937932945416</v>
      </c>
      <c r="F169" s="56"/>
      <c r="G169" s="56"/>
      <c r="H169" s="61"/>
      <c r="I169" s="56">
        <f t="shared" si="31"/>
        <v>1804500</v>
      </c>
      <c r="J169" s="56">
        <f t="shared" si="31"/>
        <v>1403647.25</v>
      </c>
      <c r="K169" s="60">
        <f t="shared" si="28"/>
        <v>77.785937932945416</v>
      </c>
      <c r="N169" s="19"/>
    </row>
    <row r="170" spans="1:14" ht="63" customHeight="1" x14ac:dyDescent="0.35">
      <c r="A170" s="66" t="s">
        <v>178</v>
      </c>
      <c r="B170" s="68">
        <v>3190</v>
      </c>
      <c r="C170" s="56">
        <f>C171</f>
        <v>84300</v>
      </c>
      <c r="D170" s="56">
        <f>D171</f>
        <v>0</v>
      </c>
      <c r="E170" s="60">
        <f t="shared" si="27"/>
        <v>0</v>
      </c>
      <c r="F170" s="56"/>
      <c r="G170" s="56"/>
      <c r="H170" s="61"/>
      <c r="I170" s="56">
        <f>I171</f>
        <v>84300</v>
      </c>
      <c r="J170" s="56">
        <f>J171</f>
        <v>0</v>
      </c>
      <c r="K170" s="60">
        <f t="shared" si="28"/>
        <v>0</v>
      </c>
      <c r="N170" s="19"/>
    </row>
    <row r="171" spans="1:14" s="15" customFormat="1" ht="93.75" customHeight="1" x14ac:dyDescent="0.35">
      <c r="A171" s="70" t="s">
        <v>138</v>
      </c>
      <c r="B171" s="71">
        <v>3192</v>
      </c>
      <c r="C171" s="57">
        <v>84300</v>
      </c>
      <c r="D171" s="57"/>
      <c r="E171" s="61">
        <f t="shared" si="27"/>
        <v>0</v>
      </c>
      <c r="F171" s="57"/>
      <c r="G171" s="57"/>
      <c r="H171" s="61"/>
      <c r="I171" s="57">
        <f t="shared" ref="I171:J174" si="32">C171+F171</f>
        <v>84300</v>
      </c>
      <c r="J171" s="57">
        <f t="shared" si="32"/>
        <v>0</v>
      </c>
      <c r="K171" s="61">
        <f t="shared" si="28"/>
        <v>0</v>
      </c>
      <c r="N171" s="19"/>
    </row>
    <row r="172" spans="1:14" ht="93" x14ac:dyDescent="0.35">
      <c r="A172" s="66" t="s">
        <v>275</v>
      </c>
      <c r="B172" s="68">
        <v>3230</v>
      </c>
      <c r="C172" s="56">
        <v>350000</v>
      </c>
      <c r="D172" s="56">
        <v>349947</v>
      </c>
      <c r="E172" s="60">
        <f t="shared" si="27"/>
        <v>99.984857142857138</v>
      </c>
      <c r="F172" s="56"/>
      <c r="G172" s="56"/>
      <c r="H172" s="61"/>
      <c r="I172" s="56">
        <f t="shared" si="32"/>
        <v>350000</v>
      </c>
      <c r="J172" s="56">
        <f t="shared" si="32"/>
        <v>349947</v>
      </c>
      <c r="K172" s="60">
        <f t="shared" si="28"/>
        <v>99.984857142857138</v>
      </c>
      <c r="N172" s="19"/>
    </row>
    <row r="173" spans="1:14" ht="37.5" customHeight="1" x14ac:dyDescent="0.35">
      <c r="A173" s="66" t="s">
        <v>179</v>
      </c>
      <c r="B173" s="68">
        <v>3240</v>
      </c>
      <c r="C173" s="56">
        <f>C174</f>
        <v>41064304</v>
      </c>
      <c r="D173" s="56">
        <f>D174</f>
        <v>38827612.880000003</v>
      </c>
      <c r="E173" s="60">
        <f t="shared" si="27"/>
        <v>94.553198515187304</v>
      </c>
      <c r="F173" s="56">
        <f>F174</f>
        <v>100000000</v>
      </c>
      <c r="G173" s="56">
        <f>G174</f>
        <v>0</v>
      </c>
      <c r="H173" s="61">
        <f t="shared" si="26"/>
        <v>0</v>
      </c>
      <c r="I173" s="56">
        <f t="shared" si="32"/>
        <v>141064304</v>
      </c>
      <c r="J173" s="56">
        <f t="shared" si="32"/>
        <v>38827612.880000003</v>
      </c>
      <c r="K173" s="60">
        <f t="shared" si="28"/>
        <v>27.524761246473812</v>
      </c>
      <c r="N173" s="19"/>
    </row>
    <row r="174" spans="1:14" s="15" customFormat="1" ht="67.5" customHeight="1" x14ac:dyDescent="0.35">
      <c r="A174" s="70" t="s">
        <v>139</v>
      </c>
      <c r="B174" s="71">
        <v>3242</v>
      </c>
      <c r="C174" s="57">
        <v>41064304</v>
      </c>
      <c r="D174" s="57">
        <v>38827612.880000003</v>
      </c>
      <c r="E174" s="61">
        <f t="shared" si="27"/>
        <v>94.553198515187304</v>
      </c>
      <c r="F174" s="57">
        <v>100000000</v>
      </c>
      <c r="G174" s="57"/>
      <c r="H174" s="61">
        <f t="shared" si="26"/>
        <v>0</v>
      </c>
      <c r="I174" s="57">
        <f t="shared" si="32"/>
        <v>141064304</v>
      </c>
      <c r="J174" s="57">
        <f t="shared" si="32"/>
        <v>38827612.880000003</v>
      </c>
      <c r="K174" s="61">
        <f t="shared" si="28"/>
        <v>27.524761246473812</v>
      </c>
      <c r="N174" s="19"/>
    </row>
    <row r="175" spans="1:14" s="14" customFormat="1" ht="43.5" customHeight="1" x14ac:dyDescent="0.3">
      <c r="A175" s="63" t="s">
        <v>93</v>
      </c>
      <c r="B175" s="64" t="s">
        <v>94</v>
      </c>
      <c r="C175" s="58">
        <f>C176+C177+C178+C179</f>
        <v>26379965</v>
      </c>
      <c r="D175" s="58">
        <f>D176+D177+D178+D179</f>
        <v>23312645.270000003</v>
      </c>
      <c r="E175" s="59">
        <f t="shared" ref="E175:E200" si="33">D175/C175*100</f>
        <v>88.372540562506444</v>
      </c>
      <c r="F175" s="58">
        <f>F176+F177+F178+F179</f>
        <v>705000</v>
      </c>
      <c r="G175" s="58">
        <f>G176+G177+G178+G179</f>
        <v>1128801.33</v>
      </c>
      <c r="H175" s="61">
        <f t="shared" si="26"/>
        <v>160.11366382978724</v>
      </c>
      <c r="I175" s="58">
        <f>I176+I177+I178+I179</f>
        <v>27084965</v>
      </c>
      <c r="J175" s="58">
        <f>J176+J177+J178+J179</f>
        <v>24441446.600000001</v>
      </c>
      <c r="K175" s="59">
        <f t="shared" ref="K175:K192" si="34">J175/I175*100</f>
        <v>90.239904685126973</v>
      </c>
      <c r="N175" s="19"/>
    </row>
    <row r="176" spans="1:14" ht="42" customHeight="1" x14ac:dyDescent="0.35">
      <c r="A176" s="66" t="s">
        <v>140</v>
      </c>
      <c r="B176" s="68" t="s">
        <v>95</v>
      </c>
      <c r="C176" s="56">
        <v>9735000</v>
      </c>
      <c r="D176" s="56">
        <v>9055970.0500000007</v>
      </c>
      <c r="E176" s="60">
        <f t="shared" si="33"/>
        <v>93.024859270672835</v>
      </c>
      <c r="F176" s="56">
        <v>355000</v>
      </c>
      <c r="G176" s="56">
        <v>841810.77</v>
      </c>
      <c r="H176" s="61">
        <f t="shared" si="26"/>
        <v>237.12979436619719</v>
      </c>
      <c r="I176" s="56">
        <f t="shared" ref="I176:J181" si="35">C176+F176</f>
        <v>10090000</v>
      </c>
      <c r="J176" s="56">
        <f t="shared" si="35"/>
        <v>9897780.8200000003</v>
      </c>
      <c r="K176" s="60">
        <f t="shared" si="34"/>
        <v>98.094953617443011</v>
      </c>
      <c r="N176" s="19"/>
    </row>
    <row r="177" spans="1:14" ht="87" customHeight="1" x14ac:dyDescent="0.35">
      <c r="A177" s="66" t="s">
        <v>141</v>
      </c>
      <c r="B177" s="68" t="s">
        <v>96</v>
      </c>
      <c r="C177" s="56">
        <v>9433300</v>
      </c>
      <c r="D177" s="56">
        <v>8823932.7200000007</v>
      </c>
      <c r="E177" s="60">
        <f t="shared" si="33"/>
        <v>93.540253357785716</v>
      </c>
      <c r="F177" s="56">
        <v>350000</v>
      </c>
      <c r="G177" s="56">
        <v>223796.56</v>
      </c>
      <c r="H177" s="61">
        <f t="shared" si="26"/>
        <v>63.941874285714285</v>
      </c>
      <c r="I177" s="56">
        <f t="shared" si="35"/>
        <v>9783300</v>
      </c>
      <c r="J177" s="56">
        <f t="shared" si="35"/>
        <v>9047729.2800000012</v>
      </c>
      <c r="K177" s="60">
        <f t="shared" si="34"/>
        <v>92.48136395694705</v>
      </c>
      <c r="N177" s="19"/>
    </row>
    <row r="178" spans="1:14" ht="42.75" customHeight="1" x14ac:dyDescent="0.35">
      <c r="A178" s="66" t="s">
        <v>142</v>
      </c>
      <c r="B178" s="68">
        <v>4070</v>
      </c>
      <c r="C178" s="56">
        <v>1469465</v>
      </c>
      <c r="D178" s="56">
        <v>1469465</v>
      </c>
      <c r="E178" s="60">
        <f t="shared" si="33"/>
        <v>100</v>
      </c>
      <c r="F178" s="56"/>
      <c r="G178" s="56"/>
      <c r="H178" s="61"/>
      <c r="I178" s="56">
        <f t="shared" si="35"/>
        <v>1469465</v>
      </c>
      <c r="J178" s="56">
        <f t="shared" si="35"/>
        <v>1469465</v>
      </c>
      <c r="K178" s="60">
        <f t="shared" si="34"/>
        <v>100</v>
      </c>
      <c r="N178" s="19"/>
    </row>
    <row r="179" spans="1:14" ht="63" customHeight="1" x14ac:dyDescent="0.35">
      <c r="A179" s="66" t="s">
        <v>180</v>
      </c>
      <c r="B179" s="68">
        <v>4080</v>
      </c>
      <c r="C179" s="56">
        <f>C180+C181</f>
        <v>5742200</v>
      </c>
      <c r="D179" s="56">
        <f>D180+D181</f>
        <v>3963277.5</v>
      </c>
      <c r="E179" s="60">
        <f t="shared" si="33"/>
        <v>69.020192609104527</v>
      </c>
      <c r="F179" s="56"/>
      <c r="G179" s="56">
        <f>G180+G181</f>
        <v>63194</v>
      </c>
      <c r="H179" s="61"/>
      <c r="I179" s="56">
        <f t="shared" si="35"/>
        <v>5742200</v>
      </c>
      <c r="J179" s="56">
        <f t="shared" si="35"/>
        <v>4026471.5</v>
      </c>
      <c r="K179" s="60">
        <f t="shared" si="34"/>
        <v>70.120711573961202</v>
      </c>
      <c r="N179" s="19"/>
    </row>
    <row r="180" spans="1:14" s="15" customFormat="1" ht="69.75" customHeight="1" x14ac:dyDescent="0.35">
      <c r="A180" s="70" t="s">
        <v>143</v>
      </c>
      <c r="B180" s="71">
        <v>4081</v>
      </c>
      <c r="C180" s="57">
        <v>2449300</v>
      </c>
      <c r="D180" s="57">
        <v>2296588.54</v>
      </c>
      <c r="E180" s="61">
        <f t="shared" si="33"/>
        <v>93.765097783040048</v>
      </c>
      <c r="F180" s="57"/>
      <c r="G180" s="57"/>
      <c r="H180" s="61"/>
      <c r="I180" s="57">
        <f t="shared" si="35"/>
        <v>2449300</v>
      </c>
      <c r="J180" s="57">
        <f t="shared" si="35"/>
        <v>2296588.54</v>
      </c>
      <c r="K180" s="61">
        <f t="shared" si="34"/>
        <v>93.765097783040048</v>
      </c>
      <c r="N180" s="19"/>
    </row>
    <row r="181" spans="1:14" s="15" customFormat="1" ht="33" customHeight="1" x14ac:dyDescent="0.35">
      <c r="A181" s="70" t="s">
        <v>144</v>
      </c>
      <c r="B181" s="71">
        <v>4082</v>
      </c>
      <c r="C181" s="57">
        <v>3292900</v>
      </c>
      <c r="D181" s="57">
        <v>1666688.96</v>
      </c>
      <c r="E181" s="61">
        <f t="shared" si="33"/>
        <v>50.614624191442189</v>
      </c>
      <c r="F181" s="57"/>
      <c r="G181" s="57">
        <v>63194</v>
      </c>
      <c r="H181" s="61"/>
      <c r="I181" s="57">
        <f t="shared" si="35"/>
        <v>3292900</v>
      </c>
      <c r="J181" s="57">
        <f t="shared" si="35"/>
        <v>1729882.96</v>
      </c>
      <c r="K181" s="61">
        <f t="shared" si="34"/>
        <v>52.533722858270828</v>
      </c>
      <c r="N181" s="19"/>
    </row>
    <row r="182" spans="1:14" s="14" customFormat="1" ht="36.75" customHeight="1" x14ac:dyDescent="0.3">
      <c r="A182" s="63" t="s">
        <v>97</v>
      </c>
      <c r="B182" s="64" t="s">
        <v>98</v>
      </c>
      <c r="C182" s="58">
        <f>C183+C186+C188+C190</f>
        <v>33504128.800000001</v>
      </c>
      <c r="D182" s="58">
        <f>D183+D186+D188+D190</f>
        <v>25688869.659999996</v>
      </c>
      <c r="E182" s="59">
        <f t="shared" si="33"/>
        <v>76.673743147740041</v>
      </c>
      <c r="F182" s="58">
        <f>F183+F186+F188+F190</f>
        <v>0</v>
      </c>
      <c r="G182" s="58">
        <f>G183+G186+G188+G190</f>
        <v>699837.68</v>
      </c>
      <c r="H182" s="61"/>
      <c r="I182" s="58">
        <f>I183+I186+I188+I190</f>
        <v>33504128.800000001</v>
      </c>
      <c r="J182" s="58">
        <f>J183+J186+J188+J190</f>
        <v>26388707.339999996</v>
      </c>
      <c r="K182" s="59">
        <f t="shared" si="34"/>
        <v>78.76255340804444</v>
      </c>
      <c r="N182" s="19"/>
    </row>
    <row r="183" spans="1:14" ht="54" customHeight="1" x14ac:dyDescent="0.35">
      <c r="A183" s="66" t="s">
        <v>99</v>
      </c>
      <c r="B183" s="68">
        <v>5010</v>
      </c>
      <c r="C183" s="56">
        <f>C184+C185</f>
        <v>1105485</v>
      </c>
      <c r="D183" s="56">
        <f>D184+D185</f>
        <v>724424.11</v>
      </c>
      <c r="E183" s="60">
        <f t="shared" si="33"/>
        <v>65.529980958583792</v>
      </c>
      <c r="F183" s="56"/>
      <c r="G183" s="56">
        <f>G184</f>
        <v>0</v>
      </c>
      <c r="H183" s="61"/>
      <c r="I183" s="56">
        <f t="shared" ref="I183:J185" si="36">C183+F183</f>
        <v>1105485</v>
      </c>
      <c r="J183" s="56">
        <f t="shared" si="36"/>
        <v>724424.11</v>
      </c>
      <c r="K183" s="60">
        <f t="shared" si="34"/>
        <v>65.529980958583792</v>
      </c>
      <c r="N183" s="19"/>
    </row>
    <row r="184" spans="1:14" s="15" customFormat="1" ht="69" customHeight="1" x14ac:dyDescent="0.35">
      <c r="A184" s="70" t="s">
        <v>100</v>
      </c>
      <c r="B184" s="71" t="s">
        <v>101</v>
      </c>
      <c r="C184" s="57">
        <v>416810</v>
      </c>
      <c r="D184" s="57">
        <v>311692</v>
      </c>
      <c r="E184" s="61">
        <f t="shared" si="33"/>
        <v>74.780355557688154</v>
      </c>
      <c r="F184" s="57"/>
      <c r="G184" s="57"/>
      <c r="H184" s="61"/>
      <c r="I184" s="57">
        <f t="shared" si="36"/>
        <v>416810</v>
      </c>
      <c r="J184" s="57">
        <f t="shared" si="36"/>
        <v>311692</v>
      </c>
      <c r="K184" s="61">
        <f t="shared" si="34"/>
        <v>74.780355557688154</v>
      </c>
      <c r="N184" s="19"/>
    </row>
    <row r="185" spans="1:14" s="15" customFormat="1" ht="73.5" customHeight="1" x14ac:dyDescent="0.35">
      <c r="A185" s="70" t="s">
        <v>12</v>
      </c>
      <c r="B185" s="71" t="s">
        <v>102</v>
      </c>
      <c r="C185" s="57">
        <v>688675</v>
      </c>
      <c r="D185" s="57">
        <v>412732.11</v>
      </c>
      <c r="E185" s="61">
        <f t="shared" si="33"/>
        <v>59.931333357534392</v>
      </c>
      <c r="F185" s="57"/>
      <c r="G185" s="57"/>
      <c r="H185" s="61"/>
      <c r="I185" s="57">
        <f t="shared" si="36"/>
        <v>688675</v>
      </c>
      <c r="J185" s="57">
        <f t="shared" si="36"/>
        <v>412732.11</v>
      </c>
      <c r="K185" s="61">
        <f t="shared" si="34"/>
        <v>59.931333357534392</v>
      </c>
      <c r="N185" s="19"/>
    </row>
    <row r="186" spans="1:14" ht="66" customHeight="1" x14ac:dyDescent="0.35">
      <c r="A186" s="66" t="s">
        <v>111</v>
      </c>
      <c r="B186" s="68">
        <v>5020</v>
      </c>
      <c r="C186" s="56">
        <f>SUM(C187)</f>
        <v>48600</v>
      </c>
      <c r="D186" s="56">
        <f>SUM(D187)</f>
        <v>46217.5</v>
      </c>
      <c r="E186" s="60">
        <f t="shared" si="33"/>
        <v>95.097736625514401</v>
      </c>
      <c r="F186" s="56"/>
      <c r="G186" s="56"/>
      <c r="H186" s="61"/>
      <c r="I186" s="56">
        <f>SUM(I187)</f>
        <v>48600</v>
      </c>
      <c r="J186" s="56">
        <f>SUM(J187)</f>
        <v>46217.5</v>
      </c>
      <c r="K186" s="60">
        <f t="shared" si="34"/>
        <v>95.097736625514401</v>
      </c>
      <c r="N186" s="19"/>
    </row>
    <row r="187" spans="1:14" s="15" customFormat="1" ht="85.5" customHeight="1" x14ac:dyDescent="0.35">
      <c r="A187" s="70" t="s">
        <v>145</v>
      </c>
      <c r="B187" s="71" t="s">
        <v>103</v>
      </c>
      <c r="C187" s="57">
        <v>48600</v>
      </c>
      <c r="D187" s="57">
        <v>46217.5</v>
      </c>
      <c r="E187" s="61">
        <f t="shared" si="33"/>
        <v>95.097736625514401</v>
      </c>
      <c r="F187" s="57"/>
      <c r="G187" s="57"/>
      <c r="H187" s="61"/>
      <c r="I187" s="57">
        <f>C187+F187</f>
        <v>48600</v>
      </c>
      <c r="J187" s="57">
        <f>D187+G187</f>
        <v>46217.5</v>
      </c>
      <c r="K187" s="61">
        <f t="shared" si="34"/>
        <v>95.097736625514401</v>
      </c>
      <c r="N187" s="19"/>
    </row>
    <row r="188" spans="1:14" ht="65.25" customHeight="1" x14ac:dyDescent="0.35">
      <c r="A188" s="66" t="s">
        <v>104</v>
      </c>
      <c r="B188" s="68">
        <v>5030</v>
      </c>
      <c r="C188" s="56">
        <f>SUM(C189)</f>
        <v>28750537</v>
      </c>
      <c r="D188" s="56">
        <f>SUM(D189)</f>
        <v>22870743.489999998</v>
      </c>
      <c r="E188" s="60">
        <f t="shared" si="33"/>
        <v>79.548926303533037</v>
      </c>
      <c r="F188" s="56"/>
      <c r="G188" s="56">
        <f>G189</f>
        <v>699837.68</v>
      </c>
      <c r="H188" s="61"/>
      <c r="I188" s="56">
        <f>SUM(I189)</f>
        <v>28750537</v>
      </c>
      <c r="J188" s="56">
        <f>SUM(J189)</f>
        <v>23570581.169999998</v>
      </c>
      <c r="K188" s="60">
        <f t="shared" si="34"/>
        <v>81.983098854814429</v>
      </c>
      <c r="N188" s="19"/>
    </row>
    <row r="189" spans="1:14" s="15" customFormat="1" ht="79.5" customHeight="1" x14ac:dyDescent="0.35">
      <c r="A189" s="70" t="s">
        <v>105</v>
      </c>
      <c r="B189" s="71" t="s">
        <v>106</v>
      </c>
      <c r="C189" s="57">
        <v>28750537</v>
      </c>
      <c r="D189" s="57">
        <v>22870743.489999998</v>
      </c>
      <c r="E189" s="61">
        <f t="shared" si="33"/>
        <v>79.548926303533037</v>
      </c>
      <c r="F189" s="57"/>
      <c r="G189" s="57">
        <v>699837.68</v>
      </c>
      <c r="H189" s="61"/>
      <c r="I189" s="57">
        <f>C189+F189</f>
        <v>28750537</v>
      </c>
      <c r="J189" s="57">
        <f>D189+G189</f>
        <v>23570581.169999998</v>
      </c>
      <c r="K189" s="61">
        <f t="shared" si="34"/>
        <v>81.983098854814429</v>
      </c>
      <c r="N189" s="19"/>
    </row>
    <row r="190" spans="1:14" ht="63.75" customHeight="1" x14ac:dyDescent="0.35">
      <c r="A190" s="66" t="s">
        <v>118</v>
      </c>
      <c r="B190" s="68">
        <v>5060</v>
      </c>
      <c r="C190" s="56">
        <f>C191+C192</f>
        <v>3599506.8</v>
      </c>
      <c r="D190" s="56">
        <f>D191+D192</f>
        <v>2047484.56</v>
      </c>
      <c r="E190" s="60">
        <f t="shared" si="33"/>
        <v>56.882363994978427</v>
      </c>
      <c r="F190" s="56"/>
      <c r="G190" s="56"/>
      <c r="H190" s="61"/>
      <c r="I190" s="56">
        <f>I192+I191</f>
        <v>3599506.8</v>
      </c>
      <c r="J190" s="56">
        <f>J192+J191</f>
        <v>2047484.56</v>
      </c>
      <c r="K190" s="60">
        <f t="shared" si="34"/>
        <v>56.882363994978427</v>
      </c>
      <c r="N190" s="19"/>
    </row>
    <row r="191" spans="1:14" s="15" customFormat="1" ht="111" customHeight="1" x14ac:dyDescent="0.35">
      <c r="A191" s="70" t="s">
        <v>205</v>
      </c>
      <c r="B191" s="71">
        <v>5061</v>
      </c>
      <c r="C191" s="57">
        <v>650000</v>
      </c>
      <c r="D191" s="57">
        <v>97977.76</v>
      </c>
      <c r="E191" s="61">
        <f t="shared" si="33"/>
        <v>15.073501538461537</v>
      </c>
      <c r="F191" s="57"/>
      <c r="G191" s="57"/>
      <c r="H191" s="61"/>
      <c r="I191" s="57">
        <f>C191+F191</f>
        <v>650000</v>
      </c>
      <c r="J191" s="57">
        <f>D191+G191</f>
        <v>97977.76</v>
      </c>
      <c r="K191" s="61">
        <f t="shared" si="34"/>
        <v>15.073501538461537</v>
      </c>
      <c r="N191" s="19"/>
    </row>
    <row r="192" spans="1:14" s="15" customFormat="1" ht="93" customHeight="1" x14ac:dyDescent="0.35">
      <c r="A192" s="70" t="s">
        <v>117</v>
      </c>
      <c r="B192" s="71">
        <v>5062</v>
      </c>
      <c r="C192" s="57">
        <v>2949506.8</v>
      </c>
      <c r="D192" s="57">
        <v>1949506.8</v>
      </c>
      <c r="E192" s="61">
        <f t="shared" si="33"/>
        <v>66.096026630621779</v>
      </c>
      <c r="F192" s="57"/>
      <c r="G192" s="57"/>
      <c r="H192" s="61"/>
      <c r="I192" s="57">
        <f>C192+F192</f>
        <v>2949506.8</v>
      </c>
      <c r="J192" s="57">
        <f>D192+G192</f>
        <v>1949506.8</v>
      </c>
      <c r="K192" s="61">
        <f t="shared" si="34"/>
        <v>66.096026630621779</v>
      </c>
      <c r="N192" s="19"/>
    </row>
    <row r="193" spans="1:14" s="14" customFormat="1" ht="57" customHeight="1" x14ac:dyDescent="0.3">
      <c r="A193" s="63" t="s">
        <v>8</v>
      </c>
      <c r="B193" s="64" t="s">
        <v>107</v>
      </c>
      <c r="C193" s="58">
        <f>C194+C201+C204+C208+C202</f>
        <v>182426922</v>
      </c>
      <c r="D193" s="58">
        <f>D194+D201+D204+D208+D202</f>
        <v>178069057.82999998</v>
      </c>
      <c r="E193" s="59">
        <f>D193/C193*100</f>
        <v>97.611172670007548</v>
      </c>
      <c r="F193" s="58">
        <f t="shared" ref="F193:G193" si="37">F194+F201+F204+F208+F202</f>
        <v>116352922.48</v>
      </c>
      <c r="G193" s="58">
        <f t="shared" si="37"/>
        <v>3868961.0500000003</v>
      </c>
      <c r="H193" s="61">
        <f t="shared" si="26"/>
        <v>3.3251945611121534</v>
      </c>
      <c r="I193" s="58">
        <f t="shared" ref="I193" si="38">I194+I201+I204+I208+I202</f>
        <v>298779844.48000002</v>
      </c>
      <c r="J193" s="58">
        <f t="shared" ref="J193" si="39">J194+J201+J204+J208+J202</f>
        <v>181938018.88000003</v>
      </c>
      <c r="K193" s="59">
        <f t="shared" ref="K193:K207" si="40">J193/I193*100</f>
        <v>60.893672127263841</v>
      </c>
      <c r="N193" s="19"/>
    </row>
    <row r="194" spans="1:14" ht="72.75" customHeight="1" x14ac:dyDescent="0.35">
      <c r="A194" s="66" t="s">
        <v>181</v>
      </c>
      <c r="B194" s="68">
        <v>6010</v>
      </c>
      <c r="C194" s="56">
        <f>C196+C200+C198+C195+C197+C199</f>
        <v>77824801.489999995</v>
      </c>
      <c r="D194" s="56">
        <f>D196+D200+D198+D195+D197+D199</f>
        <v>77617102.469999999</v>
      </c>
      <c r="E194" s="60">
        <f t="shared" si="33"/>
        <v>99.733119756140098</v>
      </c>
      <c r="F194" s="56">
        <f t="shared" ref="F194:G194" si="41">F196+F200+F198+F195+F197+F199</f>
        <v>1000000</v>
      </c>
      <c r="G194" s="56">
        <f t="shared" si="41"/>
        <v>965189</v>
      </c>
      <c r="H194" s="61">
        <f t="shared" si="26"/>
        <v>96.518900000000002</v>
      </c>
      <c r="I194" s="56">
        <f>I196+I200+I198+I195+I197+I199</f>
        <v>78824801.489999995</v>
      </c>
      <c r="J194" s="56">
        <f>J196+J200+J198+J195+J197+J199</f>
        <v>78582291.469999999</v>
      </c>
      <c r="K194" s="60">
        <f>J194/I194*100</f>
        <v>99.692342999391172</v>
      </c>
      <c r="N194" s="19"/>
    </row>
    <row r="195" spans="1:14" s="15" customFormat="1" ht="68.25" customHeight="1" x14ac:dyDescent="0.35">
      <c r="A195" s="70" t="s">
        <v>237</v>
      </c>
      <c r="B195" s="71">
        <v>6011</v>
      </c>
      <c r="C195" s="57">
        <v>109314</v>
      </c>
      <c r="D195" s="57">
        <v>106192.98</v>
      </c>
      <c r="E195" s="61">
        <f t="shared" si="33"/>
        <v>97.144903671990775</v>
      </c>
      <c r="F195" s="57"/>
      <c r="G195" s="57"/>
      <c r="H195" s="61"/>
      <c r="I195" s="57">
        <f>C195+F195</f>
        <v>109314</v>
      </c>
      <c r="J195" s="57">
        <f>D195+G195</f>
        <v>106192.98</v>
      </c>
      <c r="K195" s="61">
        <f>J195/I195*100</f>
        <v>97.144903671990775</v>
      </c>
      <c r="N195" s="25"/>
    </row>
    <row r="196" spans="1:14" s="15" customFormat="1" ht="83.25" customHeight="1" x14ac:dyDescent="0.35">
      <c r="A196" s="70" t="s">
        <v>146</v>
      </c>
      <c r="B196" s="71">
        <v>6012</v>
      </c>
      <c r="C196" s="57">
        <v>71357509.349999994</v>
      </c>
      <c r="D196" s="57">
        <v>71357509.349999994</v>
      </c>
      <c r="E196" s="61">
        <f t="shared" si="33"/>
        <v>100</v>
      </c>
      <c r="F196" s="62"/>
      <c r="G196" s="57"/>
      <c r="H196" s="61"/>
      <c r="I196" s="57">
        <f>C196+F196</f>
        <v>71357509.349999994</v>
      </c>
      <c r="J196" s="57">
        <f>D196+G196</f>
        <v>71357509.349999994</v>
      </c>
      <c r="K196" s="61">
        <f t="shared" si="40"/>
        <v>100</v>
      </c>
      <c r="N196" s="19"/>
    </row>
    <row r="197" spans="1:14" s="15" customFormat="1" ht="57.75" customHeight="1" x14ac:dyDescent="0.35">
      <c r="A197" s="70" t="s">
        <v>238</v>
      </c>
      <c r="B197" s="71">
        <v>6013</v>
      </c>
      <c r="C197" s="57">
        <v>5652478.1399999997</v>
      </c>
      <c r="D197" s="57">
        <v>5652478.1399999997</v>
      </c>
      <c r="E197" s="61">
        <f t="shared" si="33"/>
        <v>100</v>
      </c>
      <c r="F197" s="62"/>
      <c r="G197" s="57"/>
      <c r="H197" s="61"/>
      <c r="I197" s="57">
        <f t="shared" ref="I197:I208" si="42">C197+F197</f>
        <v>5652478.1399999997</v>
      </c>
      <c r="J197" s="57">
        <f>D197+G197</f>
        <v>5652478.1399999997</v>
      </c>
      <c r="K197" s="61">
        <f t="shared" si="40"/>
        <v>100</v>
      </c>
      <c r="N197" s="25"/>
    </row>
    <row r="198" spans="1:14" s="15" customFormat="1" ht="62.25" customHeight="1" x14ac:dyDescent="0.35">
      <c r="A198" s="70" t="s">
        <v>204</v>
      </c>
      <c r="B198" s="71">
        <v>6014</v>
      </c>
      <c r="C198" s="57">
        <v>500000</v>
      </c>
      <c r="D198" s="57">
        <v>496822</v>
      </c>
      <c r="E198" s="61">
        <f t="shared" si="33"/>
        <v>99.364400000000003</v>
      </c>
      <c r="F198" s="57"/>
      <c r="G198" s="57"/>
      <c r="H198" s="61"/>
      <c r="I198" s="57">
        <f t="shared" si="42"/>
        <v>500000</v>
      </c>
      <c r="J198" s="57">
        <f>D198+G198</f>
        <v>496822</v>
      </c>
      <c r="K198" s="61">
        <f t="shared" si="40"/>
        <v>99.364400000000003</v>
      </c>
      <c r="N198" s="19"/>
    </row>
    <row r="199" spans="1:14" s="15" customFormat="1" ht="62.25" customHeight="1" x14ac:dyDescent="0.35">
      <c r="A199" s="70" t="s">
        <v>242</v>
      </c>
      <c r="B199" s="71">
        <v>6015</v>
      </c>
      <c r="C199" s="57">
        <v>10000</v>
      </c>
      <c r="D199" s="57"/>
      <c r="E199" s="61">
        <f t="shared" si="33"/>
        <v>0</v>
      </c>
      <c r="F199" s="57">
        <v>1000000</v>
      </c>
      <c r="G199" s="57">
        <v>965189</v>
      </c>
      <c r="H199" s="61">
        <f t="shared" si="26"/>
        <v>96.518900000000002</v>
      </c>
      <c r="I199" s="57">
        <f t="shared" si="42"/>
        <v>1010000</v>
      </c>
      <c r="J199" s="57">
        <f>D199+G199</f>
        <v>965189</v>
      </c>
      <c r="K199" s="61">
        <f t="shared" si="40"/>
        <v>95.563267326732671</v>
      </c>
      <c r="N199" s="19"/>
    </row>
    <row r="200" spans="1:14" s="15" customFormat="1" ht="77.25" customHeight="1" x14ac:dyDescent="0.35">
      <c r="A200" s="70" t="s">
        <v>147</v>
      </c>
      <c r="B200" s="71">
        <v>6017</v>
      </c>
      <c r="C200" s="57">
        <v>195500</v>
      </c>
      <c r="D200" s="57">
        <v>4100</v>
      </c>
      <c r="E200" s="61">
        <f t="shared" si="33"/>
        <v>2.0971867007672635</v>
      </c>
      <c r="F200" s="57"/>
      <c r="G200" s="57"/>
      <c r="H200" s="61"/>
      <c r="I200" s="57">
        <f t="shared" si="42"/>
        <v>195500</v>
      </c>
      <c r="J200" s="57">
        <f t="shared" ref="J200:J208" si="43">D200+G200</f>
        <v>4100</v>
      </c>
      <c r="K200" s="61">
        <f>J200/I200*100</f>
        <v>2.0971867007672635</v>
      </c>
      <c r="N200" s="19"/>
    </row>
    <row r="201" spans="1:14" ht="51" customHeight="1" x14ac:dyDescent="0.35">
      <c r="A201" s="66" t="s">
        <v>148</v>
      </c>
      <c r="B201" s="68">
        <v>6030</v>
      </c>
      <c r="C201" s="56">
        <v>95250050.939999998</v>
      </c>
      <c r="D201" s="56">
        <v>91486424.569999993</v>
      </c>
      <c r="E201" s="60">
        <f t="shared" ref="E201:E209" si="44">D201/C201*100</f>
        <v>96.048688338895701</v>
      </c>
      <c r="F201" s="56">
        <v>16821229.379999999</v>
      </c>
      <c r="G201" s="56">
        <v>2473636.9500000002</v>
      </c>
      <c r="H201" s="61">
        <f t="shared" si="26"/>
        <v>14.705446873824155</v>
      </c>
      <c r="I201" s="56">
        <f t="shared" si="42"/>
        <v>112071280.31999999</v>
      </c>
      <c r="J201" s="56">
        <f t="shared" si="43"/>
        <v>93960061.519999996</v>
      </c>
      <c r="K201" s="60">
        <f t="shared" si="40"/>
        <v>83.839553944340977</v>
      </c>
      <c r="N201" s="19"/>
    </row>
    <row r="202" spans="1:14" ht="51" customHeight="1" x14ac:dyDescent="0.35">
      <c r="A202" s="66" t="s">
        <v>276</v>
      </c>
      <c r="B202" s="68">
        <v>6070</v>
      </c>
      <c r="C202" s="56"/>
      <c r="D202" s="56"/>
      <c r="E202" s="60"/>
      <c r="F202" s="56">
        <f>F203</f>
        <v>97685743</v>
      </c>
      <c r="G202" s="56">
        <f t="shared" ref="G202:I202" si="45">G203</f>
        <v>0</v>
      </c>
      <c r="H202" s="56">
        <f t="shared" si="45"/>
        <v>0</v>
      </c>
      <c r="I202" s="56">
        <f t="shared" si="45"/>
        <v>97685743</v>
      </c>
      <c r="J202" s="56"/>
      <c r="K202" s="60"/>
      <c r="N202" s="19"/>
    </row>
    <row r="203" spans="1:14" s="15" customFormat="1" ht="237.75" customHeight="1" x14ac:dyDescent="0.35">
      <c r="A203" s="70" t="s">
        <v>277</v>
      </c>
      <c r="B203" s="71">
        <v>6072</v>
      </c>
      <c r="C203" s="57"/>
      <c r="D203" s="57"/>
      <c r="E203" s="61"/>
      <c r="F203" s="57">
        <v>97685743</v>
      </c>
      <c r="G203" s="57"/>
      <c r="H203" s="61"/>
      <c r="I203" s="57">
        <f t="shared" si="42"/>
        <v>97685743</v>
      </c>
      <c r="J203" s="57">
        <f t="shared" si="43"/>
        <v>0</v>
      </c>
      <c r="K203" s="61"/>
      <c r="N203" s="25"/>
    </row>
    <row r="204" spans="1:14" ht="54.75" customHeight="1" x14ac:dyDescent="0.35">
      <c r="A204" s="66" t="s">
        <v>182</v>
      </c>
      <c r="B204" s="68">
        <v>6080</v>
      </c>
      <c r="C204" s="56">
        <f>C206+C205+C207</f>
        <v>770000</v>
      </c>
      <c r="D204" s="56">
        <f>D206+D205+D207</f>
        <v>750205.9</v>
      </c>
      <c r="E204" s="60">
        <f t="shared" si="44"/>
        <v>97.429337662337673</v>
      </c>
      <c r="F204" s="56">
        <f>F206+F205+F207</f>
        <v>415815</v>
      </c>
      <c r="G204" s="56">
        <f>G206+G205+G207</f>
        <v>0</v>
      </c>
      <c r="H204" s="61">
        <f t="shared" si="26"/>
        <v>0</v>
      </c>
      <c r="I204" s="56">
        <f t="shared" si="42"/>
        <v>1185815</v>
      </c>
      <c r="J204" s="56">
        <f t="shared" si="43"/>
        <v>750205.9</v>
      </c>
      <c r="K204" s="60">
        <f t="shared" si="40"/>
        <v>63.265003394290012</v>
      </c>
      <c r="N204" s="19"/>
    </row>
    <row r="205" spans="1:14" s="15" customFormat="1" ht="155.25" customHeight="1" x14ac:dyDescent="0.35">
      <c r="A205" s="70" t="s">
        <v>216</v>
      </c>
      <c r="B205" s="71">
        <v>6083</v>
      </c>
      <c r="C205" s="57">
        <v>10000</v>
      </c>
      <c r="D205" s="57"/>
      <c r="E205" s="61">
        <f t="shared" si="44"/>
        <v>0</v>
      </c>
      <c r="F205" s="57">
        <v>390000</v>
      </c>
      <c r="G205" s="57"/>
      <c r="H205" s="61">
        <f t="shared" si="26"/>
        <v>0</v>
      </c>
      <c r="I205" s="57">
        <f t="shared" si="42"/>
        <v>400000</v>
      </c>
      <c r="J205" s="57">
        <f t="shared" si="43"/>
        <v>0</v>
      </c>
      <c r="K205" s="61">
        <f t="shared" si="40"/>
        <v>0</v>
      </c>
      <c r="N205" s="25"/>
    </row>
    <row r="206" spans="1:14" s="15" customFormat="1" ht="126.75" customHeight="1" x14ac:dyDescent="0.35">
      <c r="A206" s="70" t="s">
        <v>149</v>
      </c>
      <c r="B206" s="71">
        <v>6084</v>
      </c>
      <c r="C206" s="57"/>
      <c r="D206" s="57"/>
      <c r="E206" s="61"/>
      <c r="F206" s="57">
        <v>25815</v>
      </c>
      <c r="G206" s="57"/>
      <c r="H206" s="61">
        <f t="shared" si="26"/>
        <v>0</v>
      </c>
      <c r="I206" s="57">
        <f t="shared" si="42"/>
        <v>25815</v>
      </c>
      <c r="J206" s="57">
        <f t="shared" si="43"/>
        <v>0</v>
      </c>
      <c r="K206" s="61">
        <f t="shared" si="40"/>
        <v>0</v>
      </c>
      <c r="N206" s="25"/>
    </row>
    <row r="207" spans="1:14" s="15" customFormat="1" ht="99" customHeight="1" x14ac:dyDescent="0.35">
      <c r="A207" s="70" t="s">
        <v>221</v>
      </c>
      <c r="B207" s="71">
        <v>6085</v>
      </c>
      <c r="C207" s="57">
        <v>760000</v>
      </c>
      <c r="D207" s="57">
        <v>750205.9</v>
      </c>
      <c r="E207" s="61">
        <f t="shared" si="44"/>
        <v>98.711302631578945</v>
      </c>
      <c r="F207" s="57"/>
      <c r="G207" s="57"/>
      <c r="H207" s="61"/>
      <c r="I207" s="57">
        <f t="shared" si="42"/>
        <v>760000</v>
      </c>
      <c r="J207" s="57">
        <f t="shared" si="43"/>
        <v>750205.9</v>
      </c>
      <c r="K207" s="61">
        <f t="shared" si="40"/>
        <v>98.711302631578945</v>
      </c>
      <c r="N207" s="25"/>
    </row>
    <row r="208" spans="1:14" ht="54" customHeight="1" x14ac:dyDescent="0.35">
      <c r="A208" s="66" t="s">
        <v>150</v>
      </c>
      <c r="B208" s="68">
        <v>6090</v>
      </c>
      <c r="C208" s="56">
        <v>8582069.5700000003</v>
      </c>
      <c r="D208" s="56">
        <v>8215324.8899999997</v>
      </c>
      <c r="E208" s="60">
        <f t="shared" si="44"/>
        <v>95.726617256960779</v>
      </c>
      <c r="F208" s="56">
        <v>430135.1</v>
      </c>
      <c r="G208" s="56">
        <v>430135.1</v>
      </c>
      <c r="H208" s="61">
        <f t="shared" si="26"/>
        <v>100</v>
      </c>
      <c r="I208" s="56">
        <f t="shared" si="42"/>
        <v>9012204.6699999999</v>
      </c>
      <c r="J208" s="56">
        <f t="shared" si="43"/>
        <v>8645459.9900000002</v>
      </c>
      <c r="K208" s="60">
        <f>J208/I208*100</f>
        <v>95.930577550897993</v>
      </c>
      <c r="N208" s="19"/>
    </row>
    <row r="209" spans="1:14" s="14" customFormat="1" ht="43.5" customHeight="1" x14ac:dyDescent="0.3">
      <c r="A209" s="63" t="s">
        <v>151</v>
      </c>
      <c r="B209" s="64">
        <v>7000</v>
      </c>
      <c r="C209" s="58">
        <f>C211+C212+C216+C217+C221+C223+C225+C227+C228+C229+C230+C231+C232+C233+C210+C218</f>
        <v>303951140.75000006</v>
      </c>
      <c r="D209" s="58">
        <f>D211+D212+D216+D217+D221+D223+D225+D227+D228+D229+D230+D231+D232+D233+D210</f>
        <v>272577349.32999998</v>
      </c>
      <c r="E209" s="59">
        <f t="shared" si="44"/>
        <v>89.678014912993859</v>
      </c>
      <c r="F209" s="58">
        <f>F211+F212+F216+F217+F221+F223+F225+F227+F228+F229+F230+F231+F232+F233+F210+F218</f>
        <v>627606533.51999998</v>
      </c>
      <c r="G209" s="58">
        <f>G211+G212+G216+G217+G221+G223+G225+G227+G228+G229+G230+G231+G232+G233+G210</f>
        <v>468214186.56000006</v>
      </c>
      <c r="H209" s="59">
        <f>G209/F209*100</f>
        <v>74.603140909634817</v>
      </c>
      <c r="I209" s="58">
        <f t="shared" ref="I209:J209" si="46">I211+I212+I216+I217+I221+I223+I225+I227+I228+I229+I230+I231+I232+I233+I210+I218</f>
        <v>931557674.26999998</v>
      </c>
      <c r="J209" s="58">
        <f t="shared" si="46"/>
        <v>740791535.88999999</v>
      </c>
      <c r="K209" s="59">
        <f>J209/I209*100</f>
        <v>79.521811300680795</v>
      </c>
      <c r="N209" s="19"/>
    </row>
    <row r="210" spans="1:14" ht="45" customHeight="1" x14ac:dyDescent="0.35">
      <c r="A210" s="66" t="s">
        <v>203</v>
      </c>
      <c r="B210" s="68">
        <v>7130</v>
      </c>
      <c r="C210" s="56">
        <v>793738</v>
      </c>
      <c r="D210" s="56">
        <v>22500</v>
      </c>
      <c r="E210" s="60">
        <f>D210/C210*100</f>
        <v>2.8346885244249362</v>
      </c>
      <c r="F210" s="56"/>
      <c r="G210" s="56"/>
      <c r="H210" s="60"/>
      <c r="I210" s="56">
        <f t="shared" ref="I210:I235" si="47">C210+F210</f>
        <v>793738</v>
      </c>
      <c r="J210" s="56">
        <f t="shared" ref="J210:J235" si="48">D210+G210</f>
        <v>22500</v>
      </c>
      <c r="K210" s="60">
        <f t="shared" ref="K210:K216" si="49">J210/I210*100</f>
        <v>2.8346885244249362</v>
      </c>
      <c r="N210" s="20"/>
    </row>
    <row r="211" spans="1:14" s="6" customFormat="1" ht="61.5" customHeight="1" x14ac:dyDescent="0.3">
      <c r="A211" s="66" t="s">
        <v>167</v>
      </c>
      <c r="B211" s="68">
        <v>7310</v>
      </c>
      <c r="C211" s="73"/>
      <c r="D211" s="73"/>
      <c r="E211" s="82"/>
      <c r="F211" s="56">
        <v>25703487.530000001</v>
      </c>
      <c r="G211" s="56">
        <v>12468310.939999999</v>
      </c>
      <c r="H211" s="60">
        <f t="shared" ref="H211:H226" si="50">G211/F211*100</f>
        <v>48.508245915841286</v>
      </c>
      <c r="I211" s="56">
        <f t="shared" si="47"/>
        <v>25703487.530000001</v>
      </c>
      <c r="J211" s="56">
        <f t="shared" si="48"/>
        <v>12468310.939999999</v>
      </c>
      <c r="K211" s="60">
        <f t="shared" si="49"/>
        <v>48.508245915841286</v>
      </c>
      <c r="N211" s="19"/>
    </row>
    <row r="212" spans="1:14" s="6" customFormat="1" ht="64.5" customHeight="1" x14ac:dyDescent="0.3">
      <c r="A212" s="66" t="s">
        <v>183</v>
      </c>
      <c r="B212" s="68">
        <v>7320</v>
      </c>
      <c r="C212" s="73"/>
      <c r="D212" s="73"/>
      <c r="E212" s="82"/>
      <c r="F212" s="56">
        <f>F213+F215+F214</f>
        <v>4755198.7</v>
      </c>
      <c r="G212" s="56">
        <f>G213+G215+G214</f>
        <v>4682766.9800000004</v>
      </c>
      <c r="H212" s="60">
        <f t="shared" si="50"/>
        <v>98.476788782769489</v>
      </c>
      <c r="I212" s="56">
        <f t="shared" si="47"/>
        <v>4755198.7</v>
      </c>
      <c r="J212" s="56">
        <f t="shared" si="48"/>
        <v>4682766.9800000004</v>
      </c>
      <c r="K212" s="60">
        <f t="shared" si="49"/>
        <v>98.476788782769489</v>
      </c>
      <c r="N212" s="19"/>
    </row>
    <row r="213" spans="1:14" s="16" customFormat="1" ht="58.5" customHeight="1" x14ac:dyDescent="0.3">
      <c r="A213" s="70" t="s">
        <v>168</v>
      </c>
      <c r="B213" s="71">
        <v>7321</v>
      </c>
      <c r="C213" s="74"/>
      <c r="D213" s="74"/>
      <c r="E213" s="75"/>
      <c r="F213" s="57">
        <v>4108089.43</v>
      </c>
      <c r="G213" s="57">
        <v>1715400</v>
      </c>
      <c r="H213" s="61">
        <f t="shared" si="50"/>
        <v>41.7566372210159</v>
      </c>
      <c r="I213" s="57">
        <f t="shared" si="47"/>
        <v>4108089.43</v>
      </c>
      <c r="J213" s="57">
        <f t="shared" si="48"/>
        <v>1715400</v>
      </c>
      <c r="K213" s="61">
        <f t="shared" si="49"/>
        <v>41.7566372210159</v>
      </c>
      <c r="N213" s="19"/>
    </row>
    <row r="214" spans="1:14" s="16" customFormat="1" ht="58.5" customHeight="1" x14ac:dyDescent="0.3">
      <c r="A214" s="70" t="s">
        <v>280</v>
      </c>
      <c r="B214" s="71">
        <v>7322</v>
      </c>
      <c r="C214" s="74"/>
      <c r="D214" s="74"/>
      <c r="E214" s="75"/>
      <c r="F214" s="57"/>
      <c r="G214" s="57">
        <v>2517262.42</v>
      </c>
      <c r="H214" s="61"/>
      <c r="I214" s="57">
        <f t="shared" si="47"/>
        <v>0</v>
      </c>
      <c r="J214" s="57">
        <f t="shared" si="48"/>
        <v>2517262.42</v>
      </c>
      <c r="K214" s="61"/>
      <c r="N214" s="19"/>
    </row>
    <row r="215" spans="1:14" s="16" customFormat="1" ht="72" customHeight="1" x14ac:dyDescent="0.3">
      <c r="A215" s="70" t="s">
        <v>169</v>
      </c>
      <c r="B215" s="71">
        <v>7325</v>
      </c>
      <c r="C215" s="74"/>
      <c r="D215" s="74"/>
      <c r="E215" s="75"/>
      <c r="F215" s="57">
        <v>647109.27</v>
      </c>
      <c r="G215" s="57">
        <v>450104.56</v>
      </c>
      <c r="H215" s="61">
        <f t="shared" si="50"/>
        <v>69.556191027830579</v>
      </c>
      <c r="I215" s="57">
        <f t="shared" si="47"/>
        <v>647109.27</v>
      </c>
      <c r="J215" s="57">
        <f t="shared" si="48"/>
        <v>450104.56</v>
      </c>
      <c r="K215" s="61">
        <f t="shared" si="49"/>
        <v>69.556191027830579</v>
      </c>
      <c r="N215" s="19"/>
    </row>
    <row r="216" spans="1:14" s="6" customFormat="1" ht="73.5" customHeight="1" x14ac:dyDescent="0.3">
      <c r="A216" s="66" t="s">
        <v>217</v>
      </c>
      <c r="B216" s="68">
        <v>7330</v>
      </c>
      <c r="C216" s="73"/>
      <c r="D216" s="73"/>
      <c r="E216" s="82"/>
      <c r="F216" s="56">
        <v>31038201.350000001</v>
      </c>
      <c r="G216" s="56"/>
      <c r="H216" s="60">
        <f t="shared" si="50"/>
        <v>0</v>
      </c>
      <c r="I216" s="56">
        <f t="shared" si="47"/>
        <v>31038201.350000001</v>
      </c>
      <c r="J216" s="56">
        <f t="shared" si="48"/>
        <v>0</v>
      </c>
      <c r="K216" s="60">
        <f t="shared" si="49"/>
        <v>0</v>
      </c>
      <c r="N216" s="19"/>
    </row>
    <row r="217" spans="1:14" ht="46.5" x14ac:dyDescent="0.35">
      <c r="A217" s="66" t="s">
        <v>152</v>
      </c>
      <c r="B217" s="68">
        <v>7370</v>
      </c>
      <c r="C217" s="56">
        <v>1777661</v>
      </c>
      <c r="D217" s="56">
        <v>1158604.2</v>
      </c>
      <c r="E217" s="60">
        <f t="shared" ref="E217:E229" si="51">D217/C217*100</f>
        <v>65.175767483226551</v>
      </c>
      <c r="F217" s="56">
        <v>125000</v>
      </c>
      <c r="G217" s="56"/>
      <c r="H217" s="60">
        <f t="shared" si="50"/>
        <v>0</v>
      </c>
      <c r="I217" s="56">
        <f t="shared" si="47"/>
        <v>1902661</v>
      </c>
      <c r="J217" s="56">
        <f t="shared" si="48"/>
        <v>1158604.2</v>
      </c>
      <c r="K217" s="60">
        <f t="shared" ref="K217:K228" si="52">J217/I217*100</f>
        <v>60.893884932733677</v>
      </c>
      <c r="N217" s="19"/>
    </row>
    <row r="218" spans="1:14" ht="72" customHeight="1" x14ac:dyDescent="0.35">
      <c r="A218" s="66" t="s">
        <v>279</v>
      </c>
      <c r="B218" s="68">
        <v>7380</v>
      </c>
      <c r="C218" s="56">
        <f>C219+C220</f>
        <v>0</v>
      </c>
      <c r="D218" s="56">
        <f t="shared" ref="D218:K218" si="53">D219+D220</f>
        <v>0</v>
      </c>
      <c r="E218" s="56">
        <f t="shared" si="53"/>
        <v>0</v>
      </c>
      <c r="F218" s="56">
        <f t="shared" si="53"/>
        <v>61340000</v>
      </c>
      <c r="G218" s="56">
        <f t="shared" si="53"/>
        <v>0</v>
      </c>
      <c r="H218" s="56">
        <f t="shared" si="53"/>
        <v>0</v>
      </c>
      <c r="I218" s="56">
        <f t="shared" si="53"/>
        <v>61340000</v>
      </c>
      <c r="J218" s="56">
        <f t="shared" si="53"/>
        <v>0</v>
      </c>
      <c r="K218" s="56">
        <f t="shared" si="53"/>
        <v>0</v>
      </c>
      <c r="N218" s="19"/>
    </row>
    <row r="219" spans="1:14" s="15" customFormat="1" ht="72" customHeight="1" x14ac:dyDescent="0.35">
      <c r="A219" s="70" t="s">
        <v>281</v>
      </c>
      <c r="B219" s="71">
        <v>7381</v>
      </c>
      <c r="C219" s="57"/>
      <c r="D219" s="57"/>
      <c r="E219" s="61"/>
      <c r="F219" s="57">
        <v>2500000</v>
      </c>
      <c r="G219" s="57"/>
      <c r="H219" s="61"/>
      <c r="I219" s="57">
        <f t="shared" si="47"/>
        <v>2500000</v>
      </c>
      <c r="J219" s="57"/>
      <c r="K219" s="61"/>
      <c r="N219" s="25"/>
    </row>
    <row r="220" spans="1:14" s="15" customFormat="1" ht="162" customHeight="1" x14ac:dyDescent="0.35">
      <c r="A220" s="70" t="s">
        <v>278</v>
      </c>
      <c r="B220" s="71">
        <v>7382</v>
      </c>
      <c r="C220" s="57"/>
      <c r="D220" s="57"/>
      <c r="E220" s="61"/>
      <c r="F220" s="57">
        <v>58840000</v>
      </c>
      <c r="G220" s="57"/>
      <c r="H220" s="61"/>
      <c r="I220" s="57">
        <f t="shared" si="47"/>
        <v>58840000</v>
      </c>
      <c r="J220" s="57"/>
      <c r="K220" s="61"/>
      <c r="N220" s="25"/>
    </row>
    <row r="221" spans="1:14" ht="96.75" customHeight="1" x14ac:dyDescent="0.35">
      <c r="A221" s="66" t="s">
        <v>188</v>
      </c>
      <c r="B221" s="68">
        <v>7420</v>
      </c>
      <c r="C221" s="56">
        <f>C222</f>
        <v>149556858</v>
      </c>
      <c r="D221" s="56">
        <f>D222</f>
        <v>149372607.53999999</v>
      </c>
      <c r="E221" s="60">
        <f t="shared" si="51"/>
        <v>99.876802399793647</v>
      </c>
      <c r="F221" s="56"/>
      <c r="G221" s="56"/>
      <c r="H221" s="60"/>
      <c r="I221" s="56">
        <f t="shared" si="47"/>
        <v>149556858</v>
      </c>
      <c r="J221" s="56">
        <f t="shared" si="48"/>
        <v>149372607.53999999</v>
      </c>
      <c r="K221" s="60">
        <f t="shared" si="52"/>
        <v>99.876802399793647</v>
      </c>
      <c r="N221" s="19"/>
    </row>
    <row r="222" spans="1:14" s="15" customFormat="1" ht="44.25" customHeight="1" x14ac:dyDescent="0.35">
      <c r="A222" s="70" t="s">
        <v>153</v>
      </c>
      <c r="B222" s="71">
        <v>7426</v>
      </c>
      <c r="C222" s="57">
        <v>149556858</v>
      </c>
      <c r="D222" s="57">
        <v>149372607.53999999</v>
      </c>
      <c r="E222" s="61">
        <f t="shared" si="51"/>
        <v>99.876802399793647</v>
      </c>
      <c r="F222" s="57"/>
      <c r="G222" s="57"/>
      <c r="H222" s="60"/>
      <c r="I222" s="57">
        <f t="shared" si="47"/>
        <v>149556858</v>
      </c>
      <c r="J222" s="57">
        <f t="shared" si="48"/>
        <v>149372607.53999999</v>
      </c>
      <c r="K222" s="61">
        <f t="shared" si="52"/>
        <v>99.876802399793647</v>
      </c>
      <c r="N222" s="19"/>
    </row>
    <row r="223" spans="1:14" ht="69.75" customHeight="1" x14ac:dyDescent="0.35">
      <c r="A223" s="66" t="s">
        <v>184</v>
      </c>
      <c r="B223" s="68">
        <v>7440</v>
      </c>
      <c r="C223" s="56">
        <f>C224</f>
        <v>11743396.960000001</v>
      </c>
      <c r="D223" s="56">
        <f>D224</f>
        <v>10819610.15</v>
      </c>
      <c r="E223" s="60">
        <f t="shared" si="51"/>
        <v>92.133563966656538</v>
      </c>
      <c r="F223" s="56">
        <f>F224</f>
        <v>279342</v>
      </c>
      <c r="G223" s="56">
        <f>G224</f>
        <v>265980</v>
      </c>
      <c r="H223" s="61">
        <f t="shared" si="50"/>
        <v>95.216616190905768</v>
      </c>
      <c r="I223" s="56">
        <f t="shared" si="47"/>
        <v>12022738.960000001</v>
      </c>
      <c r="J223" s="56">
        <f t="shared" si="48"/>
        <v>11085590.15</v>
      </c>
      <c r="K223" s="60">
        <f t="shared" si="52"/>
        <v>92.205197059356266</v>
      </c>
      <c r="N223" s="19"/>
    </row>
    <row r="224" spans="1:14" s="15" customFormat="1" ht="81" customHeight="1" x14ac:dyDescent="0.35">
      <c r="A224" s="70" t="s">
        <v>154</v>
      </c>
      <c r="B224" s="71">
        <v>7442</v>
      </c>
      <c r="C224" s="57">
        <v>11743396.960000001</v>
      </c>
      <c r="D224" s="57">
        <v>10819610.15</v>
      </c>
      <c r="E224" s="61">
        <f t="shared" si="51"/>
        <v>92.133563966656538</v>
      </c>
      <c r="F224" s="57">
        <v>279342</v>
      </c>
      <c r="G224" s="57">
        <v>265980</v>
      </c>
      <c r="H224" s="61">
        <f t="shared" si="50"/>
        <v>95.216616190905768</v>
      </c>
      <c r="I224" s="57">
        <f t="shared" si="47"/>
        <v>12022738.960000001</v>
      </c>
      <c r="J224" s="57">
        <f t="shared" si="48"/>
        <v>11085590.15</v>
      </c>
      <c r="K224" s="61">
        <f t="shared" si="52"/>
        <v>92.205197059356266</v>
      </c>
      <c r="N224" s="19"/>
    </row>
    <row r="225" spans="1:14" ht="68.25" customHeight="1" x14ac:dyDescent="0.35">
      <c r="A225" s="66" t="s">
        <v>185</v>
      </c>
      <c r="B225" s="68">
        <v>7460</v>
      </c>
      <c r="C225" s="56">
        <f>C226</f>
        <v>134209024</v>
      </c>
      <c r="D225" s="56">
        <f>D226</f>
        <v>108339875.25</v>
      </c>
      <c r="E225" s="60">
        <f t="shared" si="51"/>
        <v>80.724732228139899</v>
      </c>
      <c r="F225" s="56">
        <f>F226</f>
        <v>7280890.3200000003</v>
      </c>
      <c r="G225" s="56">
        <f>G226</f>
        <v>2954837.74</v>
      </c>
      <c r="H225" s="60">
        <f t="shared" si="50"/>
        <v>40.583467270249997</v>
      </c>
      <c r="I225" s="56">
        <f t="shared" si="47"/>
        <v>141489914.31999999</v>
      </c>
      <c r="J225" s="56">
        <f t="shared" si="48"/>
        <v>111294712.98999999</v>
      </c>
      <c r="K225" s="60">
        <f t="shared" si="52"/>
        <v>78.659113990479085</v>
      </c>
      <c r="N225" s="19"/>
    </row>
    <row r="226" spans="1:14" s="15" customFormat="1" ht="108.75" customHeight="1" x14ac:dyDescent="0.35">
      <c r="A226" s="70" t="s">
        <v>155</v>
      </c>
      <c r="B226" s="71">
        <v>7461</v>
      </c>
      <c r="C226" s="57">
        <v>134209024</v>
      </c>
      <c r="D226" s="57">
        <v>108339875.25</v>
      </c>
      <c r="E226" s="61">
        <f t="shared" si="51"/>
        <v>80.724732228139899</v>
      </c>
      <c r="F226" s="57">
        <v>7280890.3200000003</v>
      </c>
      <c r="G226" s="57">
        <v>2954837.74</v>
      </c>
      <c r="H226" s="61">
        <f t="shared" si="50"/>
        <v>40.583467270249997</v>
      </c>
      <c r="I226" s="57">
        <f t="shared" si="47"/>
        <v>141489914.31999999</v>
      </c>
      <c r="J226" s="57">
        <f t="shared" si="48"/>
        <v>111294712.98999999</v>
      </c>
      <c r="K226" s="61">
        <f t="shared" si="52"/>
        <v>78.659113990479085</v>
      </c>
      <c r="N226" s="19"/>
    </row>
    <row r="227" spans="1:14" ht="87.75" customHeight="1" x14ac:dyDescent="0.35">
      <c r="A227" s="66" t="s">
        <v>156</v>
      </c>
      <c r="B227" s="68">
        <v>7530</v>
      </c>
      <c r="C227" s="56">
        <v>1504000</v>
      </c>
      <c r="D227" s="56">
        <v>11250</v>
      </c>
      <c r="E227" s="60">
        <f t="shared" si="51"/>
        <v>0.7480053191489362</v>
      </c>
      <c r="F227" s="56"/>
      <c r="G227" s="56"/>
      <c r="H227" s="60"/>
      <c r="I227" s="56">
        <f t="shared" si="47"/>
        <v>1504000</v>
      </c>
      <c r="J227" s="56">
        <f t="shared" si="48"/>
        <v>11250</v>
      </c>
      <c r="K227" s="60">
        <f t="shared" si="52"/>
        <v>0.7480053191489362</v>
      </c>
      <c r="N227" s="19"/>
    </row>
    <row r="228" spans="1:14" ht="70.5" customHeight="1" x14ac:dyDescent="0.35">
      <c r="A228" s="66" t="s">
        <v>109</v>
      </c>
      <c r="B228" s="68">
        <v>7610</v>
      </c>
      <c r="C228" s="56">
        <v>1157000</v>
      </c>
      <c r="D228" s="56">
        <v>13800</v>
      </c>
      <c r="E228" s="60">
        <f t="shared" si="51"/>
        <v>1.1927398444252377</v>
      </c>
      <c r="F228" s="56"/>
      <c r="G228" s="56"/>
      <c r="H228" s="76"/>
      <c r="I228" s="56">
        <f t="shared" si="47"/>
        <v>1157000</v>
      </c>
      <c r="J228" s="56">
        <f t="shared" si="48"/>
        <v>13800</v>
      </c>
      <c r="K228" s="60">
        <f t="shared" si="52"/>
        <v>1.1927398444252377</v>
      </c>
      <c r="N228" s="19"/>
    </row>
    <row r="229" spans="1:14" ht="45.75" customHeight="1" x14ac:dyDescent="0.35">
      <c r="A229" s="66" t="s">
        <v>108</v>
      </c>
      <c r="B229" s="68">
        <v>7640</v>
      </c>
      <c r="C229" s="56">
        <v>2250074.79</v>
      </c>
      <c r="D229" s="56">
        <v>2149024.79</v>
      </c>
      <c r="E229" s="60">
        <f t="shared" si="51"/>
        <v>95.509038168460165</v>
      </c>
      <c r="F229" s="56">
        <v>84236.88</v>
      </c>
      <c r="G229" s="56"/>
      <c r="H229" s="60"/>
      <c r="I229" s="56">
        <f t="shared" si="47"/>
        <v>2334311.67</v>
      </c>
      <c r="J229" s="56">
        <f t="shared" si="48"/>
        <v>2149024.79</v>
      </c>
      <c r="K229" s="60">
        <f t="shared" ref="K229:K240" si="54">J229/I229*100</f>
        <v>92.0624618219897</v>
      </c>
      <c r="N229" s="19"/>
    </row>
    <row r="230" spans="1:14" ht="72" customHeight="1" x14ac:dyDescent="0.35">
      <c r="A230" s="66" t="s">
        <v>170</v>
      </c>
      <c r="B230" s="68">
        <v>7650</v>
      </c>
      <c r="C230" s="56"/>
      <c r="D230" s="56"/>
      <c r="E230" s="60"/>
      <c r="F230" s="56">
        <v>44500</v>
      </c>
      <c r="G230" s="56"/>
      <c r="H230" s="60">
        <f>G230/F230*100</f>
        <v>0</v>
      </c>
      <c r="I230" s="56">
        <f t="shared" si="47"/>
        <v>44500</v>
      </c>
      <c r="J230" s="56">
        <f>D230+G230</f>
        <v>0</v>
      </c>
      <c r="K230" s="60">
        <f>J230/I230*100</f>
        <v>0</v>
      </c>
      <c r="N230" s="19"/>
    </row>
    <row r="231" spans="1:14" ht="68.25" customHeight="1" x14ac:dyDescent="0.35">
      <c r="A231" s="66" t="s">
        <v>171</v>
      </c>
      <c r="B231" s="68">
        <v>7670</v>
      </c>
      <c r="C231" s="56"/>
      <c r="D231" s="56"/>
      <c r="E231" s="60"/>
      <c r="F231" s="56">
        <v>494812992.74000001</v>
      </c>
      <c r="G231" s="56">
        <v>446251739.42000002</v>
      </c>
      <c r="H231" s="60">
        <f>G231/F231*100</f>
        <v>90.185938115510126</v>
      </c>
      <c r="I231" s="56">
        <f t="shared" si="47"/>
        <v>494812992.74000001</v>
      </c>
      <c r="J231" s="56">
        <f t="shared" si="48"/>
        <v>446251739.42000002</v>
      </c>
      <c r="K231" s="60">
        <f t="shared" si="54"/>
        <v>90.185938115510126</v>
      </c>
      <c r="N231" s="19"/>
    </row>
    <row r="232" spans="1:14" ht="56.25" customHeight="1" x14ac:dyDescent="0.35">
      <c r="A232" s="66" t="s">
        <v>157</v>
      </c>
      <c r="B232" s="68">
        <v>7680</v>
      </c>
      <c r="C232" s="56">
        <v>265126</v>
      </c>
      <c r="D232" s="56">
        <v>265126</v>
      </c>
      <c r="E232" s="60">
        <f t="shared" ref="E232:E243" si="55">D232/C232*100</f>
        <v>100</v>
      </c>
      <c r="F232" s="56"/>
      <c r="G232" s="56"/>
      <c r="H232" s="60"/>
      <c r="I232" s="56">
        <f t="shared" si="47"/>
        <v>265126</v>
      </c>
      <c r="J232" s="56">
        <f t="shared" si="48"/>
        <v>265126</v>
      </c>
      <c r="K232" s="60">
        <f t="shared" si="54"/>
        <v>100</v>
      </c>
      <c r="N232" s="19"/>
    </row>
    <row r="233" spans="1:14" ht="47.25" customHeight="1" x14ac:dyDescent="0.35">
      <c r="A233" s="66" t="s">
        <v>186</v>
      </c>
      <c r="B233" s="68">
        <v>7690</v>
      </c>
      <c r="C233" s="56">
        <f>C234+C235</f>
        <v>694262</v>
      </c>
      <c r="D233" s="56">
        <f>D234+D235</f>
        <v>424951.4</v>
      </c>
      <c r="E233" s="60">
        <f t="shared" si="55"/>
        <v>61.209082450141302</v>
      </c>
      <c r="F233" s="56">
        <f>F235+F234</f>
        <v>2142684</v>
      </c>
      <c r="G233" s="56">
        <f>G235+G234</f>
        <v>1590551.48</v>
      </c>
      <c r="H233" s="60">
        <f>G233/F233*100</f>
        <v>74.231733657412846</v>
      </c>
      <c r="I233" s="56">
        <f t="shared" si="47"/>
        <v>2836946</v>
      </c>
      <c r="J233" s="56">
        <f t="shared" si="48"/>
        <v>2015502.88</v>
      </c>
      <c r="K233" s="60">
        <f t="shared" si="54"/>
        <v>71.044809453546165</v>
      </c>
      <c r="N233" s="19"/>
    </row>
    <row r="234" spans="1:14" s="15" customFormat="1" ht="204.75" customHeight="1" x14ac:dyDescent="0.35">
      <c r="A234" s="70" t="s">
        <v>191</v>
      </c>
      <c r="B234" s="71">
        <v>7691</v>
      </c>
      <c r="C234" s="57"/>
      <c r="D234" s="57"/>
      <c r="E234" s="61"/>
      <c r="F234" s="57">
        <v>2142684</v>
      </c>
      <c r="G234" s="57">
        <v>1590551.48</v>
      </c>
      <c r="H234" s="61">
        <f>G234/F234*100</f>
        <v>74.231733657412846</v>
      </c>
      <c r="I234" s="57">
        <f t="shared" si="47"/>
        <v>2142684</v>
      </c>
      <c r="J234" s="57">
        <f t="shared" si="48"/>
        <v>1590551.48</v>
      </c>
      <c r="K234" s="61">
        <f t="shared" si="54"/>
        <v>74.231733657412846</v>
      </c>
      <c r="N234" s="19"/>
    </row>
    <row r="235" spans="1:14" s="15" customFormat="1" ht="62.25" customHeight="1" x14ac:dyDescent="0.35">
      <c r="A235" s="70" t="s">
        <v>158</v>
      </c>
      <c r="B235" s="71">
        <v>7693</v>
      </c>
      <c r="C235" s="57">
        <v>694262</v>
      </c>
      <c r="D235" s="57">
        <v>424951.4</v>
      </c>
      <c r="E235" s="61">
        <f t="shared" si="55"/>
        <v>61.209082450141302</v>
      </c>
      <c r="F235" s="57"/>
      <c r="G235" s="57"/>
      <c r="H235" s="61"/>
      <c r="I235" s="57">
        <f t="shared" si="47"/>
        <v>694262</v>
      </c>
      <c r="J235" s="57">
        <f t="shared" si="48"/>
        <v>424951.4</v>
      </c>
      <c r="K235" s="61">
        <f t="shared" si="54"/>
        <v>61.209082450141302</v>
      </c>
      <c r="N235" s="19"/>
    </row>
    <row r="236" spans="1:14" s="14" customFormat="1" ht="42.75" customHeight="1" x14ac:dyDescent="0.3">
      <c r="A236" s="63" t="s">
        <v>159</v>
      </c>
      <c r="B236" s="64">
        <v>8000</v>
      </c>
      <c r="C236" s="77">
        <f>C237+C238+C239+C241+C243+C244+C246+C247+C245+C240+C248</f>
        <v>52484703.620000005</v>
      </c>
      <c r="D236" s="77">
        <f>D237+D238+D239+D241+D243+D244+D246+D247+D249+D245+D240+D254+D250+D251+D252+D253</f>
        <v>30511002.07</v>
      </c>
      <c r="E236" s="59">
        <f t="shared" si="55"/>
        <v>58.133132066260487</v>
      </c>
      <c r="F236" s="77">
        <f>F237+F238+F239+F241+F243+F244+F246+F247+F249+F245+F240+F254+F250+F251+F252+F253+F255</f>
        <v>181684220.00999999</v>
      </c>
      <c r="G236" s="77">
        <f>G237+G238+G239+G241+G243+G244+G246+G247+G249+G245+G240+G254+G250+G251+G252+G253+G255</f>
        <v>118466408.66</v>
      </c>
      <c r="H236" s="59">
        <f>G236/F236*100</f>
        <v>65.204566832210048</v>
      </c>
      <c r="I236" s="77">
        <f>I237+I238+I239+I241+I243+I244+I246+I247+I249+I245+I240+I254+I250+I251+I252+I253+I255</f>
        <v>234168923.63</v>
      </c>
      <c r="J236" s="77">
        <f>J237+J238+J239+J241+J243+J244+J246+J247+J249+J245+J240+J254+J250+J251+J252+J253+J255</f>
        <v>148977410.73000002</v>
      </c>
      <c r="K236" s="59">
        <f t="shared" si="54"/>
        <v>63.619633391402807</v>
      </c>
      <c r="N236" s="19"/>
    </row>
    <row r="237" spans="1:14" ht="83.25" customHeight="1" x14ac:dyDescent="0.35">
      <c r="A237" s="66" t="s">
        <v>160</v>
      </c>
      <c r="B237" s="68">
        <v>8110</v>
      </c>
      <c r="C237" s="56">
        <v>790278</v>
      </c>
      <c r="D237" s="56">
        <v>456501.8</v>
      </c>
      <c r="E237" s="60">
        <f t="shared" si="55"/>
        <v>57.764710646127057</v>
      </c>
      <c r="F237" s="56"/>
      <c r="G237" s="56"/>
      <c r="H237" s="60"/>
      <c r="I237" s="56">
        <f t="shared" ref="I237:I247" si="56">C237+F237</f>
        <v>790278</v>
      </c>
      <c r="J237" s="56">
        <f t="shared" ref="J237:J254" si="57">D237+G237</f>
        <v>456501.8</v>
      </c>
      <c r="K237" s="60">
        <f t="shared" si="54"/>
        <v>57.764710646127057</v>
      </c>
      <c r="N237" s="19"/>
    </row>
    <row r="238" spans="1:14" ht="38.25" customHeight="1" x14ac:dyDescent="0.35">
      <c r="A238" s="66" t="s">
        <v>161</v>
      </c>
      <c r="B238" s="68">
        <v>8120</v>
      </c>
      <c r="C238" s="56">
        <v>3001591</v>
      </c>
      <c r="D238" s="56">
        <v>2707224.29</v>
      </c>
      <c r="E238" s="60">
        <f t="shared" si="55"/>
        <v>90.192977324358978</v>
      </c>
      <c r="F238" s="56"/>
      <c r="G238" s="56"/>
      <c r="H238" s="60"/>
      <c r="I238" s="56">
        <f t="shared" si="56"/>
        <v>3001591</v>
      </c>
      <c r="J238" s="56">
        <f t="shared" si="57"/>
        <v>2707224.29</v>
      </c>
      <c r="K238" s="60">
        <f t="shared" si="54"/>
        <v>90.192977324358978</v>
      </c>
      <c r="N238" s="19"/>
    </row>
    <row r="239" spans="1:14" ht="51" customHeight="1" x14ac:dyDescent="0.35">
      <c r="A239" s="66" t="s">
        <v>162</v>
      </c>
      <c r="B239" s="68">
        <v>8230</v>
      </c>
      <c r="C239" s="56">
        <v>1968394</v>
      </c>
      <c r="D239" s="69">
        <v>1818734.27</v>
      </c>
      <c r="E239" s="60">
        <f t="shared" si="55"/>
        <v>92.396861095898487</v>
      </c>
      <c r="F239" s="56"/>
      <c r="G239" s="56"/>
      <c r="H239" s="60"/>
      <c r="I239" s="56">
        <f t="shared" si="56"/>
        <v>1968394</v>
      </c>
      <c r="J239" s="56">
        <f t="shared" si="57"/>
        <v>1818734.27</v>
      </c>
      <c r="K239" s="60">
        <f t="shared" si="54"/>
        <v>92.396861095898487</v>
      </c>
      <c r="N239" s="19"/>
    </row>
    <row r="240" spans="1:14" ht="49.5" customHeight="1" x14ac:dyDescent="0.35">
      <c r="A240" s="66" t="s">
        <v>243</v>
      </c>
      <c r="B240" s="68">
        <v>8240</v>
      </c>
      <c r="C240" s="56">
        <v>17609421.969999999</v>
      </c>
      <c r="D240" s="69">
        <v>12919915.300000001</v>
      </c>
      <c r="E240" s="60">
        <f t="shared" si="55"/>
        <v>73.36933217916409</v>
      </c>
      <c r="F240" s="56">
        <v>40197803.210000001</v>
      </c>
      <c r="G240" s="56">
        <v>27995954.649999999</v>
      </c>
      <c r="H240" s="60">
        <f>G240/F240*100</f>
        <v>69.645484116991369</v>
      </c>
      <c r="I240" s="56">
        <f t="shared" si="56"/>
        <v>57807225.18</v>
      </c>
      <c r="J240" s="56">
        <f t="shared" si="57"/>
        <v>40915869.950000003</v>
      </c>
      <c r="K240" s="60">
        <f t="shared" si="54"/>
        <v>70.779854633389277</v>
      </c>
      <c r="N240" s="19"/>
    </row>
    <row r="241" spans="1:14" ht="65.25" customHeight="1" x14ac:dyDescent="0.35">
      <c r="A241" s="66" t="s">
        <v>187</v>
      </c>
      <c r="B241" s="68">
        <v>8310</v>
      </c>
      <c r="C241" s="56">
        <f>C242</f>
        <v>6500000</v>
      </c>
      <c r="D241" s="56">
        <f>D242</f>
        <v>6370400</v>
      </c>
      <c r="E241" s="60">
        <f t="shared" si="55"/>
        <v>98.006153846153836</v>
      </c>
      <c r="F241" s="56"/>
      <c r="G241" s="56"/>
      <c r="H241" s="60"/>
      <c r="I241" s="56">
        <f t="shared" ref="I241:J243" si="58">C241+F241</f>
        <v>6500000</v>
      </c>
      <c r="J241" s="56">
        <f t="shared" si="58"/>
        <v>6370400</v>
      </c>
      <c r="K241" s="60">
        <f>J241/I241*100</f>
        <v>98.006153846153836</v>
      </c>
      <c r="N241" s="19"/>
    </row>
    <row r="242" spans="1:14" s="15" customFormat="1" ht="65.25" customHeight="1" x14ac:dyDescent="0.35">
      <c r="A242" s="70" t="s">
        <v>9</v>
      </c>
      <c r="B242" s="71">
        <v>8311</v>
      </c>
      <c r="C242" s="57">
        <v>6500000</v>
      </c>
      <c r="D242" s="57">
        <v>6370400</v>
      </c>
      <c r="E242" s="61">
        <f t="shared" si="55"/>
        <v>98.006153846153836</v>
      </c>
      <c r="F242" s="57"/>
      <c r="G242" s="57"/>
      <c r="H242" s="60"/>
      <c r="I242" s="57">
        <f t="shared" si="58"/>
        <v>6500000</v>
      </c>
      <c r="J242" s="57">
        <f t="shared" si="58"/>
        <v>6370400</v>
      </c>
      <c r="K242" s="61">
        <f>J242/I242*100</f>
        <v>98.006153846153836</v>
      </c>
      <c r="N242" s="19"/>
    </row>
    <row r="243" spans="1:14" ht="48" customHeight="1" x14ac:dyDescent="0.35">
      <c r="A243" s="66" t="s">
        <v>163</v>
      </c>
      <c r="B243" s="68">
        <v>8320</v>
      </c>
      <c r="C243" s="56">
        <v>85000</v>
      </c>
      <c r="D243" s="56">
        <v>85000</v>
      </c>
      <c r="E243" s="60">
        <f t="shared" si="55"/>
        <v>100</v>
      </c>
      <c r="F243" s="56"/>
      <c r="G243" s="56"/>
      <c r="H243" s="60"/>
      <c r="I243" s="56">
        <f t="shared" si="58"/>
        <v>85000</v>
      </c>
      <c r="J243" s="56">
        <f t="shared" si="58"/>
        <v>85000</v>
      </c>
      <c r="K243" s="60">
        <f>J243/I243*100</f>
        <v>100</v>
      </c>
      <c r="N243" s="19"/>
    </row>
    <row r="244" spans="1:14" ht="66.75" customHeight="1" x14ac:dyDescent="0.35">
      <c r="A244" s="66" t="s">
        <v>164</v>
      </c>
      <c r="B244" s="68">
        <v>8330</v>
      </c>
      <c r="C244" s="56">
        <v>1837400</v>
      </c>
      <c r="D244" s="56">
        <v>1783061.39</v>
      </c>
      <c r="E244" s="60">
        <f>D244/C244*100</f>
        <v>97.042635789702842</v>
      </c>
      <c r="F244" s="56"/>
      <c r="G244" s="56"/>
      <c r="H244" s="60"/>
      <c r="I244" s="56">
        <f t="shared" si="56"/>
        <v>1837400</v>
      </c>
      <c r="J244" s="56">
        <f t="shared" si="57"/>
        <v>1783061.39</v>
      </c>
      <c r="K244" s="60">
        <f t="shared" ref="K244:K257" si="59">J244/I244*100</f>
        <v>97.042635789702842</v>
      </c>
      <c r="N244" s="19"/>
    </row>
    <row r="245" spans="1:14" ht="72" customHeight="1" x14ac:dyDescent="0.35">
      <c r="A245" s="66" t="s">
        <v>172</v>
      </c>
      <c r="B245" s="68">
        <v>8340</v>
      </c>
      <c r="C245" s="56"/>
      <c r="D245" s="56"/>
      <c r="E245" s="60"/>
      <c r="F245" s="56">
        <v>1697000</v>
      </c>
      <c r="G245" s="56">
        <v>1153429.77</v>
      </c>
      <c r="H245" s="60">
        <f>G245/F245*100</f>
        <v>67.968754861520324</v>
      </c>
      <c r="I245" s="56">
        <f t="shared" si="56"/>
        <v>1697000</v>
      </c>
      <c r="J245" s="56">
        <f>D245+G245</f>
        <v>1153429.77</v>
      </c>
      <c r="K245" s="60">
        <f>J245/I245*100</f>
        <v>67.968754861520324</v>
      </c>
      <c r="N245" s="19"/>
    </row>
    <row r="246" spans="1:14" ht="47.25" customHeight="1" x14ac:dyDescent="0.35">
      <c r="A246" s="66" t="s">
        <v>165</v>
      </c>
      <c r="B246" s="68">
        <v>8420</v>
      </c>
      <c r="C246" s="56">
        <v>2080000</v>
      </c>
      <c r="D246" s="56">
        <v>1290109.8400000001</v>
      </c>
      <c r="E246" s="60">
        <f t="shared" ref="E246:E260" si="60">D246/C246*100</f>
        <v>62.024511538461546</v>
      </c>
      <c r="F246" s="56"/>
      <c r="G246" s="56"/>
      <c r="H246" s="60"/>
      <c r="I246" s="56">
        <f t="shared" si="56"/>
        <v>2080000</v>
      </c>
      <c r="J246" s="56">
        <f t="shared" si="57"/>
        <v>1290109.8400000001</v>
      </c>
      <c r="K246" s="60">
        <f t="shared" si="59"/>
        <v>62.024511538461546</v>
      </c>
      <c r="N246" s="19"/>
    </row>
    <row r="247" spans="1:14" ht="50.25" customHeight="1" x14ac:dyDescent="0.35">
      <c r="A247" s="66" t="s">
        <v>166</v>
      </c>
      <c r="B247" s="68">
        <v>8600</v>
      </c>
      <c r="C247" s="56">
        <v>1644859.1</v>
      </c>
      <c r="D247" s="56">
        <v>1644859.1</v>
      </c>
      <c r="E247" s="60">
        <f t="shared" si="60"/>
        <v>100</v>
      </c>
      <c r="F247" s="56"/>
      <c r="G247" s="56"/>
      <c r="H247" s="60"/>
      <c r="I247" s="56">
        <f t="shared" si="56"/>
        <v>1644859.1</v>
      </c>
      <c r="J247" s="56">
        <f t="shared" si="57"/>
        <v>1644859.1</v>
      </c>
      <c r="K247" s="60">
        <f t="shared" si="59"/>
        <v>100</v>
      </c>
      <c r="N247" s="19"/>
    </row>
    <row r="248" spans="1:14" ht="50.25" customHeight="1" x14ac:dyDescent="0.35">
      <c r="A248" s="66" t="s">
        <v>288</v>
      </c>
      <c r="B248" s="68">
        <v>8700</v>
      </c>
      <c r="C248" s="56">
        <f>SUM(C249:C255)</f>
        <v>16967759.550000001</v>
      </c>
      <c r="D248" s="56">
        <f>SUM(D249:D255)</f>
        <v>1435196.08</v>
      </c>
      <c r="E248" s="60">
        <f t="shared" si="60"/>
        <v>8.4583711583772416</v>
      </c>
      <c r="F248" s="56">
        <f>SUM(F249:F255)</f>
        <v>139789416.80000001</v>
      </c>
      <c r="G248" s="56">
        <f>SUM(G249:G255)</f>
        <v>89317024.239999995</v>
      </c>
      <c r="H248" s="61">
        <f>G248/F248*100</f>
        <v>63.893981593605155</v>
      </c>
      <c r="I248" s="56">
        <f>SUM(I249:I255)</f>
        <v>156757176.34999999</v>
      </c>
      <c r="J248" s="56">
        <f>SUM(J249:J255)</f>
        <v>90752220.319999993</v>
      </c>
      <c r="K248" s="60">
        <f t="shared" si="59"/>
        <v>57.893502825907461</v>
      </c>
      <c r="N248" s="19"/>
    </row>
    <row r="249" spans="1:14" s="15" customFormat="1" ht="45" customHeight="1" x14ac:dyDescent="0.35">
      <c r="A249" s="70" t="s">
        <v>236</v>
      </c>
      <c r="B249" s="71">
        <v>8710</v>
      </c>
      <c r="C249" s="57">
        <v>15204759.550000001</v>
      </c>
      <c r="D249" s="57"/>
      <c r="E249" s="61">
        <f t="shared" si="60"/>
        <v>0</v>
      </c>
      <c r="F249" s="57"/>
      <c r="G249" s="57"/>
      <c r="H249" s="61"/>
      <c r="I249" s="57">
        <f>C249+F249</f>
        <v>15204759.550000001</v>
      </c>
      <c r="J249" s="57"/>
      <c r="K249" s="61"/>
      <c r="N249" s="25"/>
    </row>
    <row r="250" spans="1:14" s="15" customFormat="1" ht="93" x14ac:dyDescent="0.35">
      <c r="A250" s="70" t="s">
        <v>283</v>
      </c>
      <c r="B250" s="71">
        <v>8733</v>
      </c>
      <c r="C250" s="57"/>
      <c r="D250" s="57"/>
      <c r="E250" s="61"/>
      <c r="F250" s="57">
        <v>248000</v>
      </c>
      <c r="G250" s="57"/>
      <c r="H250" s="61"/>
      <c r="I250" s="57">
        <f t="shared" ref="I250:I251" si="61">C250+F250</f>
        <v>248000</v>
      </c>
      <c r="J250" s="57"/>
      <c r="K250" s="61"/>
      <c r="N250" s="25"/>
    </row>
    <row r="251" spans="1:14" s="15" customFormat="1" ht="93" x14ac:dyDescent="0.35">
      <c r="A251" s="70" t="s">
        <v>284</v>
      </c>
      <c r="B251" s="71">
        <v>8742</v>
      </c>
      <c r="C251" s="57"/>
      <c r="D251" s="57"/>
      <c r="E251" s="61"/>
      <c r="F251" s="57">
        <v>11405000</v>
      </c>
      <c r="G251" s="57">
        <v>4338000</v>
      </c>
      <c r="H251" s="61">
        <f>G251/F251*100</f>
        <v>38.035949145111793</v>
      </c>
      <c r="I251" s="57">
        <f t="shared" si="61"/>
        <v>11405000</v>
      </c>
      <c r="J251" s="57">
        <f t="shared" ref="J251" si="62">D251+G251</f>
        <v>4338000</v>
      </c>
      <c r="K251" s="61">
        <f t="shared" si="59"/>
        <v>38.035949145111793</v>
      </c>
      <c r="N251" s="25"/>
    </row>
    <row r="252" spans="1:14" s="15" customFormat="1" ht="93" x14ac:dyDescent="0.35">
      <c r="A252" s="70" t="s">
        <v>285</v>
      </c>
      <c r="B252" s="71">
        <v>8743</v>
      </c>
      <c r="C252" s="57"/>
      <c r="D252" s="57"/>
      <c r="E252" s="61"/>
      <c r="F252" s="57">
        <v>37349000</v>
      </c>
      <c r="G252" s="57">
        <v>4010000</v>
      </c>
      <c r="H252" s="61">
        <f>G252/F252*100</f>
        <v>10.736565905378994</v>
      </c>
      <c r="I252" s="57">
        <f t="shared" ref="I252:I253" si="63">C252+F252</f>
        <v>37349000</v>
      </c>
      <c r="J252" s="57">
        <f t="shared" ref="J252:J253" si="64">D252+G252</f>
        <v>4010000</v>
      </c>
      <c r="K252" s="61">
        <f t="shared" si="59"/>
        <v>10.736565905378994</v>
      </c>
      <c r="N252" s="25"/>
    </row>
    <row r="253" spans="1:14" s="15" customFormat="1" ht="123" customHeight="1" x14ac:dyDescent="0.35">
      <c r="A253" s="70" t="s">
        <v>286</v>
      </c>
      <c r="B253" s="71">
        <v>8745</v>
      </c>
      <c r="C253" s="57"/>
      <c r="D253" s="57"/>
      <c r="E253" s="61"/>
      <c r="F253" s="57">
        <v>10957000</v>
      </c>
      <c r="G253" s="57">
        <v>8640000</v>
      </c>
      <c r="H253" s="61">
        <f>G253/F253*100</f>
        <v>78.853700830519301</v>
      </c>
      <c r="I253" s="57">
        <f t="shared" si="63"/>
        <v>10957000</v>
      </c>
      <c r="J253" s="57">
        <f t="shared" si="64"/>
        <v>8640000</v>
      </c>
      <c r="K253" s="61">
        <f t="shared" si="59"/>
        <v>78.853700830519301</v>
      </c>
      <c r="N253" s="25"/>
    </row>
    <row r="254" spans="1:14" s="15" customFormat="1" ht="159.75" customHeight="1" x14ac:dyDescent="0.35">
      <c r="A254" s="70" t="s">
        <v>282</v>
      </c>
      <c r="B254" s="71">
        <v>8746</v>
      </c>
      <c r="C254" s="57">
        <v>1763000</v>
      </c>
      <c r="D254" s="57">
        <v>1435196.08</v>
      </c>
      <c r="E254" s="61">
        <f t="shared" si="60"/>
        <v>81.40647078842882</v>
      </c>
      <c r="F254" s="57"/>
      <c r="G254" s="57"/>
      <c r="H254" s="61"/>
      <c r="I254" s="57">
        <f>C254+F254</f>
        <v>1763000</v>
      </c>
      <c r="J254" s="57">
        <f t="shared" si="57"/>
        <v>1435196.08</v>
      </c>
      <c r="K254" s="61">
        <f t="shared" si="59"/>
        <v>81.40647078842882</v>
      </c>
      <c r="N254" s="25"/>
    </row>
    <row r="255" spans="1:14" s="15" customFormat="1" ht="65.25" customHeight="1" x14ac:dyDescent="0.35">
      <c r="A255" s="70" t="s">
        <v>287</v>
      </c>
      <c r="B255" s="71">
        <v>8775</v>
      </c>
      <c r="C255" s="57"/>
      <c r="D255" s="57"/>
      <c r="E255" s="61"/>
      <c r="F255" s="57">
        <v>79830416.799999997</v>
      </c>
      <c r="G255" s="57">
        <v>72329024.239999995</v>
      </c>
      <c r="H255" s="61">
        <f>G255/F255*100</f>
        <v>90.603340354850801</v>
      </c>
      <c r="I255" s="57">
        <f>C255+F255</f>
        <v>79830416.799999997</v>
      </c>
      <c r="J255" s="57">
        <f t="shared" ref="J255" si="65">D255+G255</f>
        <v>72329024.239999995</v>
      </c>
      <c r="K255" s="61">
        <f t="shared" si="59"/>
        <v>90.603340354850801</v>
      </c>
      <c r="N255" s="25"/>
    </row>
    <row r="256" spans="1:14" s="14" customFormat="1" ht="58.5" customHeight="1" x14ac:dyDescent="0.3">
      <c r="A256" s="63" t="s">
        <v>114</v>
      </c>
      <c r="B256" s="64">
        <v>9000</v>
      </c>
      <c r="C256" s="77">
        <f>C257+C258+C259</f>
        <v>241214822.28000003</v>
      </c>
      <c r="D256" s="77">
        <f>D257+D258+D259</f>
        <v>116461713.29000001</v>
      </c>
      <c r="E256" s="59">
        <f t="shared" si="60"/>
        <v>48.281325413250222</v>
      </c>
      <c r="F256" s="58">
        <f>F258+F259</f>
        <v>25837170.239999998</v>
      </c>
      <c r="G256" s="58">
        <f>G258+G259</f>
        <v>24212408.239999998</v>
      </c>
      <c r="H256" s="59">
        <f>G256/F256*100</f>
        <v>93.711532706919215</v>
      </c>
      <c r="I256" s="77">
        <f>I257+I258+I259</f>
        <v>267051992.52000001</v>
      </c>
      <c r="J256" s="77">
        <f>J257+J258+J259</f>
        <v>140674121.53</v>
      </c>
      <c r="K256" s="59">
        <f t="shared" si="59"/>
        <v>52.676679249814875</v>
      </c>
      <c r="N256" s="19"/>
    </row>
    <row r="257" spans="1:18" ht="59.25" customHeight="1" x14ac:dyDescent="0.35">
      <c r="A257" s="66" t="s">
        <v>110</v>
      </c>
      <c r="B257" s="68">
        <v>9110</v>
      </c>
      <c r="C257" s="56">
        <v>143629800</v>
      </c>
      <c r="D257" s="56">
        <v>19948666.66</v>
      </c>
      <c r="E257" s="60">
        <f t="shared" si="60"/>
        <v>13.888946903776237</v>
      </c>
      <c r="F257" s="56"/>
      <c r="G257" s="56"/>
      <c r="H257" s="60"/>
      <c r="I257" s="56">
        <f t="shared" ref="I257:J259" si="66">C257+F257</f>
        <v>143629800</v>
      </c>
      <c r="J257" s="56">
        <f t="shared" si="66"/>
        <v>19948666.66</v>
      </c>
      <c r="K257" s="60">
        <f t="shared" si="59"/>
        <v>13.888946903776237</v>
      </c>
      <c r="N257" s="19"/>
    </row>
    <row r="258" spans="1:18" ht="59.25" customHeight="1" x14ac:dyDescent="0.35">
      <c r="A258" s="66" t="s">
        <v>119</v>
      </c>
      <c r="B258" s="68">
        <v>9770</v>
      </c>
      <c r="C258" s="56">
        <v>2202969.52</v>
      </c>
      <c r="D258" s="56">
        <v>1681944.84</v>
      </c>
      <c r="E258" s="60">
        <f t="shared" si="60"/>
        <v>76.348983711767389</v>
      </c>
      <c r="F258" s="56"/>
      <c r="G258" s="56"/>
      <c r="H258" s="60"/>
      <c r="I258" s="56">
        <f t="shared" si="66"/>
        <v>2202969.52</v>
      </c>
      <c r="J258" s="56">
        <f t="shared" si="66"/>
        <v>1681944.84</v>
      </c>
      <c r="K258" s="60">
        <f>J258/I258*100</f>
        <v>76.348983711767389</v>
      </c>
      <c r="N258" s="19"/>
    </row>
    <row r="259" spans="1:18" ht="105.75" customHeight="1" x14ac:dyDescent="0.35">
      <c r="A259" s="66" t="s">
        <v>239</v>
      </c>
      <c r="B259" s="68">
        <v>9800</v>
      </c>
      <c r="C259" s="56">
        <v>95382052.760000005</v>
      </c>
      <c r="D259" s="56">
        <v>94831101.790000007</v>
      </c>
      <c r="E259" s="60">
        <f t="shared" si="60"/>
        <v>99.422374593482175</v>
      </c>
      <c r="F259" s="56">
        <v>25837170.239999998</v>
      </c>
      <c r="G259" s="56">
        <v>24212408.239999998</v>
      </c>
      <c r="H259" s="60">
        <f>G259/F259*100</f>
        <v>93.711532706919215</v>
      </c>
      <c r="I259" s="56">
        <f t="shared" si="66"/>
        <v>121219223</v>
      </c>
      <c r="J259" s="56">
        <f t="shared" si="66"/>
        <v>119043510.03</v>
      </c>
      <c r="K259" s="60">
        <f>J259/I259*100</f>
        <v>98.205141960033842</v>
      </c>
      <c r="N259" s="19"/>
    </row>
    <row r="260" spans="1:18" s="14" customFormat="1" ht="57.75" customHeight="1" x14ac:dyDescent="0.3">
      <c r="A260" s="83" t="s">
        <v>3</v>
      </c>
      <c r="B260" s="78"/>
      <c r="C260" s="58">
        <f>C124+C127+C146+C150+C175+C193+C209+C236+C256+C182</f>
        <v>2822495851.1500001</v>
      </c>
      <c r="D260" s="58">
        <f>D124+D127+D146+D150+D175+D193+D209+D236+D256+D182</f>
        <v>2544458482.54</v>
      </c>
      <c r="E260" s="59">
        <f t="shared" si="60"/>
        <v>90.149237296603417</v>
      </c>
      <c r="F260" s="58">
        <f>F124+F127+F146+F150+F175+F193+F209+F236+F256+F182</f>
        <v>1257962012.6299999</v>
      </c>
      <c r="G260" s="77">
        <f>G124+G127+G146+G150+G175+G193+G209+G236+G256+G182</f>
        <v>798758580.88999999</v>
      </c>
      <c r="H260" s="59">
        <f>G260/F260*100</f>
        <v>63.496240178194959</v>
      </c>
      <c r="I260" s="58">
        <f>I124+I127+I146+I150+I175+I193+I209+I236+I256+I182</f>
        <v>4080457863.7800002</v>
      </c>
      <c r="J260" s="58">
        <f>J124+J127+J146+J150+J175+J193+J209+J236+J256+J182</f>
        <v>3343217063.4300003</v>
      </c>
      <c r="K260" s="59">
        <f>J260/I260*100</f>
        <v>81.932400113867502</v>
      </c>
      <c r="N260" s="19"/>
      <c r="R260" s="19"/>
    </row>
    <row r="261" spans="1:18" s="22" customFormat="1" ht="72.75" customHeight="1" x14ac:dyDescent="0.35">
      <c r="A261" s="79" t="s">
        <v>10</v>
      </c>
      <c r="B261" s="79"/>
      <c r="C261" s="69">
        <v>50000000</v>
      </c>
      <c r="D261" s="69"/>
      <c r="E261" s="80"/>
      <c r="F261" s="69">
        <v>2663</v>
      </c>
      <c r="G261" s="56">
        <f>-790864.08</f>
        <v>-790864.08</v>
      </c>
      <c r="H261" s="80"/>
      <c r="I261" s="69">
        <f>SUM(C261+F261)</f>
        <v>50002663</v>
      </c>
      <c r="J261" s="69">
        <f>SUM(D261+G261)</f>
        <v>-790864.08</v>
      </c>
      <c r="K261" s="80"/>
    </row>
    <row r="262" spans="1:18" ht="69" customHeight="1" x14ac:dyDescent="0.35">
      <c r="A262" s="82" t="s">
        <v>11</v>
      </c>
      <c r="B262" s="81"/>
      <c r="C262" s="56">
        <f>-1103333826.06</f>
        <v>-1103333826.0599999</v>
      </c>
      <c r="D262" s="56">
        <v>-1552736782.05</v>
      </c>
      <c r="E262" s="56"/>
      <c r="F262" s="56">
        <v>867436419.15999997</v>
      </c>
      <c r="G262" s="56">
        <v>581590316.5</v>
      </c>
      <c r="H262" s="56"/>
      <c r="I262" s="56">
        <f>C262+F262</f>
        <v>-235897406.89999998</v>
      </c>
      <c r="J262" s="56">
        <f>D262+G262</f>
        <v>-971146465.54999995</v>
      </c>
      <c r="K262" s="60"/>
      <c r="N262" s="20"/>
    </row>
    <row r="263" spans="1:18" s="8" customFormat="1" ht="135" customHeight="1" x14ac:dyDescent="0.35">
      <c r="A263" s="52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7"/>
    </row>
    <row r="264" spans="1:18" ht="57.75" customHeight="1" x14ac:dyDescent="0.55000000000000004">
      <c r="A264" s="100" t="s">
        <v>189</v>
      </c>
      <c r="B264" s="100"/>
      <c r="C264" s="100"/>
      <c r="D264" s="89"/>
      <c r="E264" s="90"/>
      <c r="F264" s="89"/>
      <c r="G264" s="89"/>
      <c r="H264" s="90"/>
      <c r="I264" s="91"/>
      <c r="J264" s="91"/>
    </row>
    <row r="265" spans="1:18" ht="4.5" customHeight="1" x14ac:dyDescent="0.55000000000000004">
      <c r="A265" s="100"/>
      <c r="B265" s="100"/>
      <c r="C265" s="100"/>
      <c r="D265" s="89"/>
      <c r="E265" s="90"/>
      <c r="F265" s="89"/>
      <c r="G265" s="89"/>
      <c r="H265" s="90"/>
      <c r="I265" s="89"/>
      <c r="J265" s="89"/>
    </row>
    <row r="266" spans="1:18" ht="57.75" customHeight="1" x14ac:dyDescent="0.55000000000000004">
      <c r="A266" s="92" t="s">
        <v>16</v>
      </c>
      <c r="B266" s="93"/>
      <c r="C266" s="94"/>
      <c r="D266" s="89"/>
      <c r="E266" s="90"/>
      <c r="F266" s="89"/>
      <c r="G266" s="89"/>
      <c r="H266" s="90"/>
      <c r="I266" s="99" t="s">
        <v>240</v>
      </c>
      <c r="J266" s="99"/>
    </row>
    <row r="267" spans="1:18" ht="40.5" x14ac:dyDescent="0.55000000000000004">
      <c r="A267" s="92"/>
      <c r="B267" s="93"/>
      <c r="C267" s="94"/>
      <c r="D267" s="89"/>
      <c r="E267" s="90"/>
      <c r="F267" s="89"/>
      <c r="G267" s="89"/>
      <c r="H267" s="90"/>
      <c r="I267" s="95"/>
      <c r="J267" s="95"/>
    </row>
    <row r="268" spans="1:18" ht="40.5" x14ac:dyDescent="0.55000000000000004">
      <c r="A268" s="92"/>
      <c r="B268" s="93"/>
      <c r="C268" s="94"/>
      <c r="D268" s="89"/>
      <c r="E268" s="90"/>
      <c r="F268" s="89"/>
      <c r="G268" s="89"/>
      <c r="H268" s="90"/>
      <c r="I268" s="95"/>
      <c r="J268" s="95"/>
    </row>
    <row r="269" spans="1:18" ht="72" customHeight="1" x14ac:dyDescent="0.55000000000000004">
      <c r="A269" s="92" t="s">
        <v>79</v>
      </c>
      <c r="B269" s="93"/>
      <c r="C269" s="96"/>
      <c r="D269" s="96"/>
      <c r="E269" s="90"/>
      <c r="F269" s="96"/>
      <c r="G269" s="96"/>
      <c r="H269" s="90"/>
      <c r="I269" s="95" t="s">
        <v>241</v>
      </c>
      <c r="J269" s="95"/>
      <c r="K269" s="11"/>
    </row>
    <row r="270" spans="1:18" ht="23.25" customHeight="1" x14ac:dyDescent="0.35">
      <c r="A270" s="97"/>
      <c r="B270" s="97"/>
      <c r="C270" s="97"/>
      <c r="D270" s="9"/>
      <c r="F270" s="12"/>
      <c r="G270" s="9"/>
      <c r="I270" s="98"/>
      <c r="J270" s="98"/>
      <c r="K270" s="98"/>
    </row>
    <row r="271" spans="1:18" ht="23.25" x14ac:dyDescent="0.35">
      <c r="C271" s="20">
        <f>C260+C261-C121-C262</f>
        <v>0</v>
      </c>
      <c r="D271" s="20">
        <f>D260+D261-D121-D262</f>
        <v>0</v>
      </c>
      <c r="E271" s="20"/>
      <c r="F271" s="20">
        <f>F260+F261-F121-F262</f>
        <v>0</v>
      </c>
      <c r="G271" s="20">
        <f>G260+G261-G121-G262</f>
        <v>0</v>
      </c>
      <c r="H271" s="20"/>
      <c r="I271" s="20">
        <f>I260+I261-I121-I262</f>
        <v>0</v>
      </c>
      <c r="J271" s="20">
        <f>J260+J261-J121-J262</f>
        <v>0</v>
      </c>
      <c r="K271" s="13"/>
    </row>
    <row r="272" spans="1:18" ht="23.25" x14ac:dyDescent="0.35">
      <c r="C272" s="9"/>
      <c r="D272" s="20"/>
      <c r="E272" s="13"/>
      <c r="F272" s="9"/>
      <c r="G272" s="20"/>
      <c r="H272" s="13"/>
      <c r="I272" s="9"/>
      <c r="J272" s="9"/>
      <c r="K272" s="13"/>
    </row>
    <row r="276" spans="1:11" ht="23.25" x14ac:dyDescent="0.35">
      <c r="A276" s="1"/>
      <c r="B276" s="1"/>
      <c r="C276" s="20"/>
      <c r="D276" s="20"/>
      <c r="E276" s="20"/>
      <c r="F276" s="20"/>
      <c r="G276" s="20"/>
      <c r="H276" s="20"/>
      <c r="I276" s="20"/>
      <c r="J276" s="20"/>
      <c r="K276" s="1"/>
    </row>
    <row r="282" spans="1:11" ht="23.25" x14ac:dyDescent="0.35">
      <c r="A282" s="1"/>
      <c r="B282" s="1"/>
      <c r="C282" s="21"/>
      <c r="D282" s="21"/>
      <c r="E282" s="21"/>
      <c r="F282" s="21"/>
      <c r="G282" s="21"/>
      <c r="H282" s="21"/>
      <c r="I282" s="21"/>
      <c r="J282" s="21"/>
      <c r="K282" s="1"/>
    </row>
  </sheetData>
  <mergeCells count="16">
    <mergeCell ref="I1:K1"/>
    <mergeCell ref="I3:K3"/>
    <mergeCell ref="A4:K4"/>
    <mergeCell ref="J5:K5"/>
    <mergeCell ref="C6:E6"/>
    <mergeCell ref="A270:C270"/>
    <mergeCell ref="I270:K270"/>
    <mergeCell ref="I266:J266"/>
    <mergeCell ref="A264:C265"/>
    <mergeCell ref="I2:K2"/>
    <mergeCell ref="F6:H6"/>
    <mergeCell ref="A9:K9"/>
    <mergeCell ref="A123:K123"/>
    <mergeCell ref="I6:K6"/>
    <mergeCell ref="A6:A7"/>
    <mergeCell ref="B6:B7"/>
  </mergeCells>
  <phoneticPr fontId="2" type="noConversion"/>
  <hyperlinks>
    <hyperlink ref="A95" r:id="rId1" display="https://zakon.rada.gov.ua/rada/show/ru/157-20"/>
    <hyperlink ref="A29" r:id="rId2" location="n20318" display="https://zakon.rada.gov.ua/rada/show/2755-17 - n20318"/>
    <hyperlink ref="A30" r:id="rId3" location="n20318" display="https://zakon.rada.gov.ua/rada/show/2755-17 - n20318"/>
    <hyperlink ref="A68" r:id="rId4" display="https://zakon.rada.gov.ua/rada/show/157-20"/>
    <hyperlink ref="A111" r:id="rId5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5" firstPageNumber="2" orientation="landscape" useFirstPageNumber="1" r:id="rId6"/>
  <headerFooter differentFirst="1" alignWithMargins="0">
    <oddHeader>&amp;C&amp;"Times New Roman,полужирный"&amp;20 &amp;P&amp;R&amp;"Times New Roman,обычный"&amp;22Продовження  додатка</oddHeader>
    <firstHeader>&amp;C&amp;"Times New Roman,полужирный"&amp;20 2</firstHeader>
  </headerFooter>
  <rowBreaks count="4" manualBreakCount="4">
    <brk id="215" max="10" man="1"/>
    <brk id="228" max="10" man="1"/>
    <brk id="244" max="10" man="1"/>
    <brk id="2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2023-01-31T07:53:28Z</cp:lastPrinted>
  <dcterms:created xsi:type="dcterms:W3CDTF">2008-02-19T13:14:27Z</dcterms:created>
  <dcterms:modified xsi:type="dcterms:W3CDTF">2023-01-31T07:53:40Z</dcterms:modified>
</cp:coreProperties>
</file>