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5480" windowHeight="7995"/>
  </bookViews>
  <sheets>
    <sheet name="Лист1" sheetId="1" r:id="rId1"/>
  </sheets>
  <definedNames>
    <definedName name="_xlnm.Print_Titles" localSheetId="0">Лист1!$6:$8</definedName>
    <definedName name="_xlnm.Print_Area" localSheetId="0">Лист1!$A$1:$K$120</definedName>
  </definedNames>
  <calcPr calcId="124519"/>
</workbook>
</file>

<file path=xl/calcChain.xml><?xml version="1.0" encoding="utf-8"?>
<calcChain xmlns="http://schemas.openxmlformats.org/spreadsheetml/2006/main">
  <c r="I91" i="1"/>
  <c r="N91" s="1"/>
  <c r="H112"/>
  <c r="E112"/>
  <c r="H103"/>
  <c r="H65"/>
  <c r="C101" l="1"/>
  <c r="J85"/>
  <c r="G52"/>
  <c r="F52"/>
  <c r="D52"/>
  <c r="E63"/>
  <c r="J63"/>
  <c r="K63" s="1"/>
  <c r="I63"/>
  <c r="N63" s="1"/>
  <c r="D36"/>
  <c r="J37"/>
  <c r="I37"/>
  <c r="J42"/>
  <c r="I42"/>
  <c r="E42"/>
  <c r="K42" l="1"/>
  <c r="C118"/>
  <c r="J95"/>
  <c r="E97"/>
  <c r="G100"/>
  <c r="J103"/>
  <c r="C103"/>
  <c r="I103" s="1"/>
  <c r="N103" s="1"/>
  <c r="H102"/>
  <c r="J102"/>
  <c r="I101"/>
  <c r="N101" s="1"/>
  <c r="J98"/>
  <c r="I98"/>
  <c r="N98" s="1"/>
  <c r="H98"/>
  <c r="E98"/>
  <c r="J97"/>
  <c r="I97"/>
  <c r="N97" s="1"/>
  <c r="H96"/>
  <c r="D93"/>
  <c r="I96"/>
  <c r="N96" s="1"/>
  <c r="I95"/>
  <c r="N95" s="1"/>
  <c r="E95"/>
  <c r="J89"/>
  <c r="I89"/>
  <c r="N89" s="1"/>
  <c r="G82"/>
  <c r="C82"/>
  <c r="J87"/>
  <c r="I87"/>
  <c r="N87" s="1"/>
  <c r="J86"/>
  <c r="I86"/>
  <c r="N86" s="1"/>
  <c r="I85"/>
  <c r="N85" s="1"/>
  <c r="C84"/>
  <c r="J75"/>
  <c r="I75"/>
  <c r="N75" s="1"/>
  <c r="J71"/>
  <c r="I71"/>
  <c r="N71" s="1"/>
  <c r="J70"/>
  <c r="I70"/>
  <c r="N70" s="1"/>
  <c r="C69"/>
  <c r="I69" s="1"/>
  <c r="N69" s="1"/>
  <c r="J67"/>
  <c r="C67"/>
  <c r="I67" s="1"/>
  <c r="N67" s="1"/>
  <c r="J65"/>
  <c r="I65"/>
  <c r="N65" s="1"/>
  <c r="C61"/>
  <c r="J60"/>
  <c r="C60"/>
  <c r="H109"/>
  <c r="H110"/>
  <c r="H51"/>
  <c r="I60" l="1"/>
  <c r="N60" s="1"/>
  <c r="C52"/>
  <c r="K103"/>
  <c r="E101"/>
  <c r="C100"/>
  <c r="F100"/>
  <c r="E103"/>
  <c r="D100"/>
  <c r="E102"/>
  <c r="K97"/>
  <c r="I102"/>
  <c r="G93"/>
  <c r="J101"/>
  <c r="K101" s="1"/>
  <c r="K95"/>
  <c r="C93"/>
  <c r="F93"/>
  <c r="K98"/>
  <c r="E96"/>
  <c r="J96"/>
  <c r="K96" s="1"/>
  <c r="H95"/>
  <c r="J69"/>
  <c r="H89"/>
  <c r="J99"/>
  <c r="I99"/>
  <c r="N99" s="1"/>
  <c r="E99"/>
  <c r="J45"/>
  <c r="J43"/>
  <c r="J41"/>
  <c r="J40"/>
  <c r="J39"/>
  <c r="J38"/>
  <c r="J35"/>
  <c r="J33"/>
  <c r="J32"/>
  <c r="J28"/>
  <c r="I45"/>
  <c r="I43"/>
  <c r="I41"/>
  <c r="I40"/>
  <c r="I39"/>
  <c r="I38"/>
  <c r="I35"/>
  <c r="I33"/>
  <c r="I32"/>
  <c r="I28"/>
  <c r="H45"/>
  <c r="H43"/>
  <c r="H28"/>
  <c r="G44"/>
  <c r="J44" s="1"/>
  <c r="J23"/>
  <c r="E43"/>
  <c r="E40"/>
  <c r="E38"/>
  <c r="E33"/>
  <c r="F44"/>
  <c r="I44" s="1"/>
  <c r="G31"/>
  <c r="F31"/>
  <c r="D31"/>
  <c r="C31"/>
  <c r="I31" s="1"/>
  <c r="D34"/>
  <c r="J34" s="1"/>
  <c r="C34"/>
  <c r="I34" s="1"/>
  <c r="J20"/>
  <c r="I20"/>
  <c r="I112"/>
  <c r="N112" s="1"/>
  <c r="I12"/>
  <c r="G107"/>
  <c r="F107"/>
  <c r="E106"/>
  <c r="F88"/>
  <c r="H49"/>
  <c r="G48"/>
  <c r="F48"/>
  <c r="D48"/>
  <c r="C48"/>
  <c r="H90"/>
  <c r="G36"/>
  <c r="F36"/>
  <c r="I36" s="1"/>
  <c r="F83"/>
  <c r="D107"/>
  <c r="C107"/>
  <c r="J109"/>
  <c r="J110"/>
  <c r="E110"/>
  <c r="I110"/>
  <c r="N110" s="1"/>
  <c r="E109"/>
  <c r="I109"/>
  <c r="N109" s="1"/>
  <c r="E105"/>
  <c r="J105"/>
  <c r="J50"/>
  <c r="E50"/>
  <c r="J13"/>
  <c r="H60"/>
  <c r="I62"/>
  <c r="N62" s="1"/>
  <c r="J62"/>
  <c r="E62"/>
  <c r="I55"/>
  <c r="N55" s="1"/>
  <c r="J51"/>
  <c r="J113"/>
  <c r="I113"/>
  <c r="N113" s="1"/>
  <c r="G78"/>
  <c r="E94"/>
  <c r="J94"/>
  <c r="I77"/>
  <c r="N77" s="1"/>
  <c r="J77"/>
  <c r="G64"/>
  <c r="D64"/>
  <c r="C64"/>
  <c r="E80"/>
  <c r="I79"/>
  <c r="N79" s="1"/>
  <c r="F78"/>
  <c r="J90"/>
  <c r="I92"/>
  <c r="N92" s="1"/>
  <c r="J92"/>
  <c r="I94"/>
  <c r="N94" s="1"/>
  <c r="I84"/>
  <c r="N84" s="1"/>
  <c r="D78"/>
  <c r="C78"/>
  <c r="E92"/>
  <c r="J108"/>
  <c r="I108"/>
  <c r="N108" s="1"/>
  <c r="E108"/>
  <c r="E104"/>
  <c r="I106"/>
  <c r="N106" s="1"/>
  <c r="I105"/>
  <c r="N105" s="1"/>
  <c r="J104"/>
  <c r="I104"/>
  <c r="N104" s="1"/>
  <c r="E90"/>
  <c r="H79"/>
  <c r="E76"/>
  <c r="E73"/>
  <c r="E74"/>
  <c r="E72"/>
  <c r="J68"/>
  <c r="I68"/>
  <c r="N68" s="1"/>
  <c r="E68"/>
  <c r="I74"/>
  <c r="N74" s="1"/>
  <c r="J74"/>
  <c r="J76"/>
  <c r="I76"/>
  <c r="N76" s="1"/>
  <c r="J73"/>
  <c r="I73"/>
  <c r="N73" s="1"/>
  <c r="J72"/>
  <c r="I72"/>
  <c r="N72" s="1"/>
  <c r="I50"/>
  <c r="N50" s="1"/>
  <c r="H57"/>
  <c r="J112"/>
  <c r="K112" s="1"/>
  <c r="I49"/>
  <c r="N49" s="1"/>
  <c r="E56"/>
  <c r="I26"/>
  <c r="I18"/>
  <c r="H53"/>
  <c r="H80"/>
  <c r="E49"/>
  <c r="E51"/>
  <c r="E53"/>
  <c r="E57"/>
  <c r="E59"/>
  <c r="E81"/>
  <c r="J49"/>
  <c r="J53"/>
  <c r="J56"/>
  <c r="J57"/>
  <c r="J59"/>
  <c r="J80"/>
  <c r="J81"/>
  <c r="I51"/>
  <c r="N51" s="1"/>
  <c r="I53"/>
  <c r="I56"/>
  <c r="N56" s="1"/>
  <c r="I57"/>
  <c r="N57" s="1"/>
  <c r="I59"/>
  <c r="N59" s="1"/>
  <c r="I80"/>
  <c r="N80" s="1"/>
  <c r="I81"/>
  <c r="N81" s="1"/>
  <c r="I25"/>
  <c r="I13"/>
  <c r="J79"/>
  <c r="E79"/>
  <c r="I90"/>
  <c r="N90" s="1"/>
  <c r="J12"/>
  <c r="I24"/>
  <c r="N53" l="1"/>
  <c r="K102"/>
  <c r="N102"/>
  <c r="J93"/>
  <c r="J31"/>
  <c r="D30"/>
  <c r="I93"/>
  <c r="N93" s="1"/>
  <c r="J100"/>
  <c r="I100"/>
  <c r="N100" s="1"/>
  <c r="K53"/>
  <c r="H26"/>
  <c r="K12"/>
  <c r="F66"/>
  <c r="I58"/>
  <c r="N58" s="1"/>
  <c r="H107"/>
  <c r="E100"/>
  <c r="I17"/>
  <c r="E65"/>
  <c r="K99"/>
  <c r="J84"/>
  <c r="K84" s="1"/>
  <c r="K33"/>
  <c r="C88"/>
  <c r="C66"/>
  <c r="K79"/>
  <c r="J107"/>
  <c r="G66"/>
  <c r="K94"/>
  <c r="D83"/>
  <c r="E89"/>
  <c r="K45"/>
  <c r="I11"/>
  <c r="J82"/>
  <c r="J78" s="1"/>
  <c r="K49"/>
  <c r="K76"/>
  <c r="K74"/>
  <c r="J61"/>
  <c r="J54"/>
  <c r="H58"/>
  <c r="E54"/>
  <c r="D66"/>
  <c r="H100"/>
  <c r="K28"/>
  <c r="K43"/>
  <c r="E84"/>
  <c r="K20"/>
  <c r="K38"/>
  <c r="K40"/>
  <c r="K68"/>
  <c r="K62"/>
  <c r="K59"/>
  <c r="E58"/>
  <c r="K56"/>
  <c r="E48"/>
  <c r="K13"/>
  <c r="K86"/>
  <c r="I83"/>
  <c r="F64"/>
  <c r="H64" s="1"/>
  <c r="K51"/>
  <c r="J55"/>
  <c r="K55" s="1"/>
  <c r="D88"/>
  <c r="J91"/>
  <c r="K105"/>
  <c r="K110"/>
  <c r="J36"/>
  <c r="K36" s="1"/>
  <c r="E36"/>
  <c r="I23"/>
  <c r="K23" s="1"/>
  <c r="I15"/>
  <c r="H23"/>
  <c r="H36"/>
  <c r="H44"/>
  <c r="I54"/>
  <c r="N54" s="1"/>
  <c r="J58"/>
  <c r="E82"/>
  <c r="H25"/>
  <c r="J27"/>
  <c r="H27"/>
  <c r="J18"/>
  <c r="K18" s="1"/>
  <c r="H18"/>
  <c r="K31"/>
  <c r="E13"/>
  <c r="K81"/>
  <c r="E85"/>
  <c r="E86"/>
  <c r="I48"/>
  <c r="N48" s="1"/>
  <c r="J64"/>
  <c r="E69"/>
  <c r="K72"/>
  <c r="K73"/>
  <c r="E87"/>
  <c r="K108"/>
  <c r="K92"/>
  <c r="K90"/>
  <c r="I64"/>
  <c r="N64" s="1"/>
  <c r="E75"/>
  <c r="E107"/>
  <c r="E67"/>
  <c r="E12"/>
  <c r="E20"/>
  <c r="E31"/>
  <c r="K44"/>
  <c r="I27"/>
  <c r="J26"/>
  <c r="K26" s="1"/>
  <c r="K85"/>
  <c r="I61"/>
  <c r="N61" s="1"/>
  <c r="E55"/>
  <c r="E77"/>
  <c r="I107"/>
  <c r="N107" s="1"/>
  <c r="I14"/>
  <c r="K80"/>
  <c r="I21"/>
  <c r="G88"/>
  <c r="H88" s="1"/>
  <c r="I82"/>
  <c r="N82" s="1"/>
  <c r="J48"/>
  <c r="E91"/>
  <c r="E61"/>
  <c r="H54"/>
  <c r="K109"/>
  <c r="K69"/>
  <c r="K77"/>
  <c r="F30"/>
  <c r="E71"/>
  <c r="K57"/>
  <c r="K50"/>
  <c r="K75"/>
  <c r="C83"/>
  <c r="K104"/>
  <c r="E70"/>
  <c r="H78"/>
  <c r="E60"/>
  <c r="G83"/>
  <c r="H48"/>
  <c r="H91"/>
  <c r="I16"/>
  <c r="E64"/>
  <c r="E78"/>
  <c r="N83" l="1"/>
  <c r="I52"/>
  <c r="N52" s="1"/>
  <c r="J52"/>
  <c r="K82"/>
  <c r="K61"/>
  <c r="F29"/>
  <c r="F46" s="1"/>
  <c r="E66"/>
  <c r="J66"/>
  <c r="K58"/>
  <c r="K54"/>
  <c r="K91"/>
  <c r="J88"/>
  <c r="K107"/>
  <c r="H52"/>
  <c r="E88"/>
  <c r="I88"/>
  <c r="N88" s="1"/>
  <c r="E93"/>
  <c r="K64"/>
  <c r="H22"/>
  <c r="G111"/>
  <c r="F111"/>
  <c r="K71"/>
  <c r="I66"/>
  <c r="N66" s="1"/>
  <c r="I30"/>
  <c r="H93"/>
  <c r="K70"/>
  <c r="K87"/>
  <c r="K67"/>
  <c r="K100"/>
  <c r="K89"/>
  <c r="H30"/>
  <c r="J25"/>
  <c r="K25" s="1"/>
  <c r="D111"/>
  <c r="K65"/>
  <c r="C111"/>
  <c r="K48"/>
  <c r="H24"/>
  <c r="J24"/>
  <c r="K24" s="1"/>
  <c r="J30"/>
  <c r="E30"/>
  <c r="E21"/>
  <c r="J21"/>
  <c r="K21" s="1"/>
  <c r="J15"/>
  <c r="K15" s="1"/>
  <c r="E15"/>
  <c r="K27"/>
  <c r="E52"/>
  <c r="J22"/>
  <c r="K60"/>
  <c r="J14"/>
  <c r="K14" s="1"/>
  <c r="E14"/>
  <c r="I22"/>
  <c r="J17"/>
  <c r="K17" s="1"/>
  <c r="H17"/>
  <c r="J16"/>
  <c r="K16" s="1"/>
  <c r="E16"/>
  <c r="J83"/>
  <c r="K83" s="1"/>
  <c r="J11"/>
  <c r="K11" s="1"/>
  <c r="E11"/>
  <c r="E22"/>
  <c r="H19"/>
  <c r="I78"/>
  <c r="N78" s="1"/>
  <c r="I19"/>
  <c r="E10"/>
  <c r="E83"/>
  <c r="H10" l="1"/>
  <c r="F114"/>
  <c r="K93"/>
  <c r="K66"/>
  <c r="C29"/>
  <c r="I29" s="1"/>
  <c r="K88"/>
  <c r="G29"/>
  <c r="H29" s="1"/>
  <c r="H111"/>
  <c r="F122"/>
  <c r="K30"/>
  <c r="E111"/>
  <c r="J111"/>
  <c r="K52"/>
  <c r="D29"/>
  <c r="D46" s="1"/>
  <c r="D114" s="1"/>
  <c r="J19"/>
  <c r="K19" s="1"/>
  <c r="E19"/>
  <c r="I10"/>
  <c r="K22"/>
  <c r="K78"/>
  <c r="I111"/>
  <c r="N111" s="1"/>
  <c r="J10"/>
  <c r="K10" l="1"/>
  <c r="C46"/>
  <c r="K111"/>
  <c r="G46"/>
  <c r="G114" s="1"/>
  <c r="E29"/>
  <c r="J29"/>
  <c r="K29" s="1"/>
  <c r="D122"/>
  <c r="J46" l="1"/>
  <c r="J114" s="1"/>
  <c r="I46"/>
  <c r="I114" s="1"/>
  <c r="C114"/>
  <c r="H46"/>
  <c r="H114" s="1"/>
  <c r="C122"/>
  <c r="E46"/>
  <c r="E114" s="1"/>
  <c r="G122"/>
  <c r="I122"/>
  <c r="J122" l="1"/>
  <c r="K46"/>
  <c r="K114" s="1"/>
</calcChain>
</file>

<file path=xl/sharedStrings.xml><?xml version="1.0" encoding="utf-8"?>
<sst xmlns="http://schemas.openxmlformats.org/spreadsheetml/2006/main" count="145" uniqueCount="138">
  <si>
    <t xml:space="preserve">Найменування </t>
  </si>
  <si>
    <t>Загальний фонд</t>
  </si>
  <si>
    <t>Спеціальний фонд</t>
  </si>
  <si>
    <t>Разом</t>
  </si>
  <si>
    <t>виконано з початку року</t>
  </si>
  <si>
    <t>План з урахуванням змін</t>
  </si>
  <si>
    <t>ВИДАТКИ</t>
  </si>
  <si>
    <t>Житлово-комунальне господарство</t>
  </si>
  <si>
    <t>КРЕДИТУВАННЯ</t>
  </si>
  <si>
    <t>ФІНАНСУВАННЯ</t>
  </si>
  <si>
    <t xml:space="preserve">Відсоток виконання,% </t>
  </si>
  <si>
    <t xml:space="preserve">Відсоток виконання, % </t>
  </si>
  <si>
    <t>Державне управління</t>
  </si>
  <si>
    <t>Житомирської міської ради</t>
  </si>
  <si>
    <t>Організація та проведення громадських робіт</t>
  </si>
  <si>
    <t>ДОХОДИ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</si>
  <si>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</si>
  <si>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</si>
  <si>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на прибуток підприємств</t>
  </si>
  <si>
    <t>Внутрішні податки на товари та послуги</t>
  </si>
  <si>
    <t>Місцеві податки і збори</t>
  </si>
  <si>
    <t>Інші податки та збори</t>
  </si>
  <si>
    <t>Екологічний податок</t>
  </si>
  <si>
    <t>Неподаткові надходження</t>
  </si>
  <si>
    <t>Доходи від  власності та підприємницької діяльності</t>
  </si>
  <si>
    <t>Адміністративні збори та платежі, доходи від некомерційної господарської діяльності</t>
  </si>
  <si>
    <t>Інші неподаткові надходження</t>
  </si>
  <si>
    <t>Доходи від операцій з кредитування та надання гарантій</t>
  </si>
  <si>
    <t>Власні надходження бюджетних установ</t>
  </si>
  <si>
    <t>Доходи від операцій з капіталом</t>
  </si>
  <si>
    <t>Надходження від продажу основного капіталу</t>
  </si>
  <si>
    <t>Кошти від продажу землі і нематеріальних активів</t>
  </si>
  <si>
    <t>Разом доходів</t>
  </si>
  <si>
    <t>Офіційні трансферти</t>
  </si>
  <si>
    <t xml:space="preserve">Освітня субвенція з державного бюджету місцевим бюджетам </t>
  </si>
  <si>
    <t>Секретар міської ради</t>
  </si>
  <si>
    <t>0100</t>
  </si>
  <si>
    <t>0170</t>
  </si>
  <si>
    <t>0180</t>
  </si>
  <si>
    <t>Освіта</t>
  </si>
  <si>
    <t>1000</t>
  </si>
  <si>
    <t>1010</t>
  </si>
  <si>
    <t>1020</t>
  </si>
  <si>
    <t>1090</t>
  </si>
  <si>
    <t>Охорона здоров`я</t>
  </si>
  <si>
    <t>2000</t>
  </si>
  <si>
    <t>Соціальний захист та соціальне забезпечення</t>
  </si>
  <si>
    <t>3000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</si>
  <si>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</si>
  <si>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Культура і мистецтво</t>
  </si>
  <si>
    <t>4000</t>
  </si>
  <si>
    <t>4030</t>
  </si>
  <si>
    <t>4060</t>
  </si>
  <si>
    <t>Фізична культура і спорт</t>
  </si>
  <si>
    <t>5000</t>
  </si>
  <si>
    <t>Проведення спортивної роботи в регіоні</t>
  </si>
  <si>
    <t>Розвиток дитячо-юнацького та резервного спорту</t>
  </si>
  <si>
    <t>6000</t>
  </si>
  <si>
    <t>Реверсна дотація </t>
  </si>
  <si>
    <t>Здійснення фізкультурно-спортивної та реабілітаційної роботи серед інвалідів</t>
  </si>
  <si>
    <t>Код типової програмної класифікації видатків та кредитування місцевих бюджетів</t>
  </si>
  <si>
    <t>Міжбюджетні трансферти</t>
  </si>
  <si>
    <t>Інші заходи з розвитку фізичної культури та спорту</t>
  </si>
  <si>
    <t>Інші субвенції з місцевого бюджету</t>
  </si>
  <si>
    <t>Субвенції з державного бюджету місцевим бюджетам</t>
  </si>
  <si>
    <t>Субвенції з місцевих бюджетів іншим місцевим бюджетам</t>
  </si>
  <si>
    <t>0160</t>
  </si>
  <si>
    <t>Підвищення кваліфікації депутатів місцевих рад та посадових осіб місцевого самоврядування</t>
  </si>
  <si>
    <t>Інша діяльність у сфері державного управління</t>
  </si>
  <si>
    <t>Надання дошкільної освіти</t>
  </si>
  <si>
    <t>Інші програми, заклади та заходи у сфері освіти</t>
  </si>
  <si>
    <t>Пільгове медичне обслуговування осіб, які постраждали внаслідок Чорнобильської катастрофи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</si>
  <si>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</si>
  <si>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</si>
  <si>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Забезпечення діяльності бібліотек</t>
  </si>
  <si>
    <t>Забезпечення діяльності палаців i будинків культури, клубів, центрів дозвілля та iнших клубних закладів</t>
  </si>
  <si>
    <t>Фінансова підтримка кінематографії</t>
  </si>
  <si>
    <t>Організація благоустрою населених пунктів</t>
  </si>
  <si>
    <t>Інша діяльність у сфері житлово-комунального господарства</t>
  </si>
  <si>
    <t>Економічна діяльність</t>
  </si>
  <si>
    <t>Інша діяльність</t>
  </si>
  <si>
    <t>Обслуговування місцевого боргу</t>
  </si>
  <si>
    <t>Інші програми, заклади та заходи у сфері охорони здоров;я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</si>
  <si>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</si>
  <si>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Здійснення соціальної роботи з вразливими категоріями населення</t>
  </si>
  <si>
    <t>Реалізація державної політики у молодіжній сфері</t>
  </si>
  <si>
    <t>Соціальний захист ветеранів війни та праці</t>
  </si>
  <si>
    <t>Інші заклади та заходи</t>
  </si>
  <si>
    <t>Інші заклади та заходи в галузі культури і мистецтва</t>
  </si>
  <si>
    <t>Утримання та ефективна експлуатація об"єктів житлово-комунального господарства</t>
  </si>
  <si>
    <t>Реалізація державних та місцевих житлових програм</t>
  </si>
  <si>
    <t xml:space="preserve">Директор департаменту бюджету та фінансів                            </t>
  </si>
  <si>
    <t>Цільові     фонди,     утворені      Верховною    Радою    Автономної    Республіки    Крим,   органами   місцевого   самоврядування   та   місцевими   органами   виконавчої влади  </t>
  </si>
  <si>
    <t>Сібвенція з місцевого бюджету на здійснення переданих видатків у сфері освіти за рахунок коштів освітньої субвенції</t>
  </si>
  <si>
    <t>Рентна плата та плата за використання інших природних ресурсів</t>
  </si>
  <si>
    <t>Забезпечення діяльності інклюзивно-ресурсних центрів</t>
  </si>
  <si>
    <t>Здійснення заходів із землеустрою</t>
  </si>
  <si>
    <t xml:space="preserve">                              Додаток </t>
  </si>
  <si>
    <t xml:space="preserve">                              _______________ № _______</t>
  </si>
  <si>
    <t>Надання спеціальної освіти мистецькими школами</t>
  </si>
  <si>
    <t>Надання позашкільної освіти закладами позашкільної освіти, заходи із позашкільної роботи з дітьми</t>
  </si>
  <si>
    <t>Підготовка кадрів закладами професійної (професійно-технічної) освіти та іншими закладами освіти</t>
  </si>
  <si>
    <t>Методичне забезпечення діяльності закладів освіти</t>
  </si>
  <si>
    <t>Надання пільг з оплати послуг зв’язку,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</si>
  <si>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Керівництво і управління у відповідній сфері у містах (місті Києві), селищах, селах, територіальних громадах</t>
  </si>
  <si>
    <t>Надання загальної середньої освіти за рахунок коштів місцевого бюджету</t>
  </si>
  <si>
    <t>Надання загальної середньої освіти за рахунок освітньої субвенції</t>
  </si>
  <si>
    <t>1080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</si>
  <si>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</si>
  <si>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Резервний фонд місцевого бюджету</t>
  </si>
  <si>
    <t>Субвенція з місцевого бюджету державному бюджету на виконання програм соціально-економічного розвитку регіонів</t>
  </si>
  <si>
    <t>Діна ПРОХОРЧУК</t>
  </si>
  <si>
    <t>Віктор КЛІМІНСЬКИЙ</t>
  </si>
  <si>
    <t>Податок та збір на доходи фізичних осіб</t>
  </si>
  <si>
    <t>Субвенція з місцевого  бюджету на надання  державної підтримки особам з особливими освітніми потребами за рахунок  відповідної  субвенції з державного бюджету</t>
  </si>
  <si>
    <t>Усього</t>
  </si>
  <si>
    <t>грн</t>
  </si>
  <si>
    <t>Дотації з місцевих бюджетів іншим місцевим бюджетам</t>
  </si>
  <si>
    <t>Інші дотації з місцевого бюджету</t>
  </si>
  <si>
    <t>Субвенція з державного бюджету місцевим бюджетам на реалізацію проектів в рамках Програми з відновлення України</t>
  </si>
  <si>
    <t>Субвенція з місцевого бюджету за рахунок залишку коштів освітньої субвенції, що утворився на початок бюджетного періоду</t>
  </si>
  <si>
    <t>Гранти (дарунки), що надійшли до бюджетів усіх рівнів</t>
  </si>
  <si>
    <t>Гранти, що надійшли до місцевих бюджетів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</si>
  <si>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</si>
  <si>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Будівництво та регіональний розвиток</t>
  </si>
  <si>
    <t>Транспорт та транспортна інфраструктура, дорожнє господарство</t>
  </si>
  <si>
    <t>Зв'язок, телекомунікації та інформатика</t>
  </si>
  <si>
    <t>Інші програми та заходи, пов'язані з економічною діяльністю</t>
  </si>
  <si>
    <t>Захист населення і територій від надзвичайних ситуацій</t>
  </si>
  <si>
    <t>Громадський порядок та безпека</t>
  </si>
  <si>
    <t>Охорона навколишнього природного середовища</t>
  </si>
  <si>
    <t>Засоби масової інформації</t>
  </si>
  <si>
    <r>
      <t>Субвенція з місцевого бюджету на компенсацію різниці в тарифах на теплову енергію, послуги з постачання теплової енергії та постачання гарячої води згідно із </t>
    </r>
    <r>
      <rPr>
        <u/>
        <sz val="22"/>
        <color theme="1"/>
        <rFont val="Times New Roman"/>
        <family val="1"/>
        <charset val="204"/>
      </rPr>
      <t>ЗУ</t>
    </r>
    <r>
      <rPr>
        <sz val="22"/>
        <color theme="1"/>
        <rFont val="Times New Roman"/>
        <family val="1"/>
        <charset val="204"/>
      </rPr>
      <t>"Про особливості регулювання відносин на ринку природного газу та у сфері теплопост. під час дії воєнного стану та подальшого віднов. їх функціонування", послуги з центр.постачання холодної води та водовідвед.(з використ. внутріш.буд.систем), послуги з центр.водопост. і центр. водовідвед. згідно із </t>
    </r>
    <r>
      <rPr>
        <u/>
        <sz val="22"/>
        <color theme="1"/>
        <rFont val="Times New Roman"/>
        <family val="1"/>
        <charset val="204"/>
      </rPr>
      <t>ЗУ</t>
    </r>
    <r>
      <rPr>
        <sz val="22"/>
        <color theme="1"/>
        <rFont val="Times New Roman"/>
        <family val="1"/>
        <charset val="204"/>
      </rPr>
      <t>"Про заходи, спрямовані на врегулювання заборгованості теплопостачальних та теплогенеруючих організацій та підприємств централізованого водопостачання і водовідведення" за рахунок відповідної субвенції з державного бюджету</t>
    </r>
  </si>
  <si>
    <t>Звіт  про  виконання  бюджету  Житомирської  міської  територіальної  громади  за  І  півріччя  2023 року</t>
  </si>
  <si>
    <t>Субвенція з місцевого бюджету за рахунок залишку коштів сцбвенції на надання державної підтримки особам з особливими потребами, що утворився на початок бюджетного періоду</t>
  </si>
  <si>
    <t>Субвенції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1 пункту 1 статті 10 ЗУ "Про статтус ветеранів війни, гарантії їх соціальногозахисту", для осіб з інвалідністю І-ІІ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2 статті 7 ЗУ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</si>
  <si>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</t>
  </si>
  <si>
    <t xml:space="preserve">                              до проєкту рішення  міської ради</t>
  </si>
</sst>
</file>

<file path=xl/styles.xml><?xml version="1.0" encoding="utf-8"?>
<styleSheet xmlns="http://schemas.openxmlformats.org/spreadsheetml/2006/main">
  <numFmts count="2">
    <numFmt numFmtId="43" formatCode="_-* #,##0.00_₴_-;\-* #,##0.00_₴_-;_-* &quot;-&quot;??_₴_-;_-@_-"/>
    <numFmt numFmtId="164" formatCode="#,##0.0"/>
  </numFmts>
  <fonts count="22">
    <font>
      <sz val="10"/>
      <name val="Arial Cyr"/>
      <charset val="204"/>
    </font>
    <font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8"/>
      <name val="Times New Roman"/>
      <family val="1"/>
      <charset val="204"/>
    </font>
    <font>
      <sz val="2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8"/>
      <color theme="0"/>
      <name val="Times New Roman"/>
      <family val="1"/>
      <charset val="204"/>
    </font>
    <font>
      <sz val="22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2"/>
      <color rgb="FFFF0000"/>
      <name val="Times New Roman"/>
      <family val="1"/>
      <charset val="204"/>
    </font>
    <font>
      <sz val="22"/>
      <color rgb="FF333333"/>
      <name val="Times New Roman"/>
      <family val="1"/>
      <charset val="204"/>
    </font>
    <font>
      <b/>
      <sz val="28"/>
      <name val="Times New Roman"/>
      <family val="1"/>
      <charset val="204"/>
    </font>
    <font>
      <u/>
      <sz val="22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i/>
      <sz val="22"/>
      <color theme="1"/>
      <name val="Times New Roman"/>
      <family val="1"/>
      <charset val="204"/>
    </font>
    <font>
      <sz val="26"/>
      <color theme="1"/>
      <name val="Times New Roman"/>
      <family val="1"/>
      <charset val="204"/>
    </font>
    <font>
      <sz val="26"/>
      <color theme="0"/>
      <name val="Times New Roman"/>
      <family val="1"/>
      <charset val="204"/>
    </font>
    <font>
      <sz val="26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3" borderId="0" applyNumberFormat="0" applyBorder="0" applyAlignment="0" applyProtection="0"/>
    <xf numFmtId="0" fontId="3" fillId="20" borderId="1" applyNumberFormat="0" applyAlignment="0" applyProtection="0"/>
    <xf numFmtId="0" fontId="3" fillId="21" borderId="2" applyNumberFormat="0" applyAlignment="0" applyProtection="0"/>
    <xf numFmtId="0" fontId="3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" fillId="0" borderId="3" applyNumberFormat="0" applyFill="0" applyAlignment="0" applyProtection="0"/>
    <xf numFmtId="0" fontId="3" fillId="0" borderId="4" applyNumberFormat="0" applyFill="0" applyAlignment="0" applyProtection="0"/>
    <xf numFmtId="0" fontId="3" fillId="0" borderId="5" applyNumberFormat="0" applyFill="0" applyAlignment="0" applyProtection="0"/>
    <xf numFmtId="0" fontId="3" fillId="0" borderId="0" applyNumberFormat="0" applyFill="0" applyBorder="0" applyAlignment="0" applyProtection="0"/>
    <xf numFmtId="0" fontId="3" fillId="7" borderId="1" applyNumberFormat="0" applyAlignment="0" applyProtection="0"/>
    <xf numFmtId="0" fontId="3" fillId="0" borderId="6" applyNumberFormat="0" applyFill="0" applyAlignment="0" applyProtection="0"/>
    <xf numFmtId="0" fontId="3" fillId="22" borderId="0" applyNumberFormat="0" applyBorder="0" applyAlignment="0" applyProtection="0"/>
    <xf numFmtId="0" fontId="3" fillId="23" borderId="7" applyNumberFormat="0" applyFont="0" applyAlignment="0" applyProtection="0"/>
    <xf numFmtId="0" fontId="3" fillId="20" borderId="8" applyNumberFormat="0" applyAlignment="0" applyProtection="0"/>
    <xf numFmtId="0" fontId="3" fillId="0" borderId="0" applyNumberFormat="0" applyFill="0" applyBorder="0" applyAlignment="0" applyProtection="0"/>
    <xf numFmtId="0" fontId="3" fillId="0" borderId="9" applyNumberFormat="0" applyFill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7" fillId="0" borderId="0"/>
  </cellStyleXfs>
  <cellXfs count="90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164" fontId="1" fillId="0" borderId="0" xfId="0" applyNumberFormat="1" applyFont="1" applyFill="1"/>
    <xf numFmtId="0" fontId="1" fillId="0" borderId="0" xfId="0" applyFont="1" applyFill="1" applyAlignment="1">
      <alignment horizontal="center"/>
    </xf>
    <xf numFmtId="164" fontId="1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0" fontId="4" fillId="0" borderId="0" xfId="0" applyFont="1" applyFill="1"/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4" fontId="4" fillId="0" borderId="0" xfId="0" applyNumberFormat="1" applyFont="1" applyFill="1"/>
    <xf numFmtId="4" fontId="1" fillId="0" borderId="0" xfId="0" applyNumberFormat="1" applyFont="1" applyFill="1"/>
    <xf numFmtId="4" fontId="6" fillId="0" borderId="0" xfId="0" applyNumberFormat="1" applyFont="1" applyFill="1"/>
    <xf numFmtId="0" fontId="1" fillId="24" borderId="0" xfId="0" applyFont="1" applyFill="1"/>
    <xf numFmtId="0" fontId="8" fillId="0" borderId="0" xfId="0" applyFont="1" applyFill="1"/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4" fontId="9" fillId="0" borderId="0" xfId="0" applyNumberFormat="1" applyFont="1" applyFill="1" applyBorder="1" applyAlignment="1">
      <alignment horizontal="center" vertical="center" wrapText="1"/>
    </xf>
    <xf numFmtId="0" fontId="1" fillId="25" borderId="0" xfId="0" applyFont="1" applyFill="1"/>
    <xf numFmtId="43" fontId="9" fillId="0" borderId="0" xfId="0" applyNumberFormat="1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2" fillId="24" borderId="10" xfId="0" applyFont="1" applyFill="1" applyBorder="1" applyAlignment="1">
      <alignment horizontal="left" vertical="center" wrapText="1"/>
    </xf>
    <xf numFmtId="0" fontId="12" fillId="24" borderId="10" xfId="0" applyFont="1" applyFill="1" applyBorder="1" applyAlignment="1">
      <alignment horizontal="center" vertical="center" wrapText="1"/>
    </xf>
    <xf numFmtId="4" fontId="12" fillId="24" borderId="10" xfId="0" applyNumberFormat="1" applyFont="1" applyFill="1" applyBorder="1" applyAlignment="1">
      <alignment horizontal="right" vertical="center" wrapText="1"/>
    </xf>
    <xf numFmtId="164" fontId="12" fillId="24" borderId="10" xfId="0" applyNumberFormat="1" applyFont="1" applyFill="1" applyBorder="1" applyAlignment="1">
      <alignment horizontal="center" vertical="center" wrapText="1"/>
    </xf>
    <xf numFmtId="0" fontId="14" fillId="24" borderId="10" xfId="0" applyFont="1" applyFill="1" applyBorder="1" applyAlignment="1">
      <alignment vertical="center"/>
    </xf>
    <xf numFmtId="0" fontId="12" fillId="24" borderId="10" xfId="0" applyFont="1" applyFill="1" applyBorder="1" applyAlignment="1">
      <alignment vertical="center" wrapText="1"/>
    </xf>
    <xf numFmtId="4" fontId="13" fillId="24" borderId="10" xfId="0" applyNumberFormat="1" applyFont="1" applyFill="1" applyBorder="1" applyAlignment="1">
      <alignment horizontal="right" vertical="center" wrapText="1"/>
    </xf>
    <xf numFmtId="0" fontId="12" fillId="24" borderId="10" xfId="0" applyFont="1" applyFill="1" applyBorder="1" applyAlignment="1">
      <alignment horizontal="justify" vertical="center" wrapText="1"/>
    </xf>
    <xf numFmtId="0" fontId="14" fillId="26" borderId="10" xfId="0" applyFont="1" applyFill="1" applyBorder="1" applyAlignment="1">
      <alignment vertical="center" wrapText="1"/>
    </xf>
    <xf numFmtId="0" fontId="12" fillId="24" borderId="14" xfId="0" applyFont="1" applyFill="1" applyBorder="1" applyAlignment="1">
      <alignment horizontal="center" vertical="center" wrapText="1"/>
    </xf>
    <xf numFmtId="0" fontId="10" fillId="0" borderId="10" xfId="42" applyFont="1" applyBorder="1" applyAlignment="1" applyProtection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7" fillId="24" borderId="10" xfId="0" applyFont="1" applyFill="1" applyBorder="1" applyAlignment="1">
      <alignment horizontal="center" vertical="center" wrapText="1"/>
    </xf>
    <xf numFmtId="4" fontId="17" fillId="24" borderId="10" xfId="0" applyNumberFormat="1" applyFont="1" applyFill="1" applyBorder="1" applyAlignment="1">
      <alignment horizontal="right" vertical="center" wrapText="1"/>
    </xf>
    <xf numFmtId="0" fontId="17" fillId="0" borderId="10" xfId="0" applyFont="1" applyFill="1" applyBorder="1" applyAlignment="1">
      <alignment vertical="center" wrapText="1"/>
    </xf>
    <xf numFmtId="49" fontId="17" fillId="0" borderId="10" xfId="0" applyNumberFormat="1" applyFont="1" applyFill="1" applyBorder="1" applyAlignment="1">
      <alignment horizontal="center" vertical="center"/>
    </xf>
    <xf numFmtId="4" fontId="17" fillId="0" borderId="10" xfId="0" applyNumberFormat="1" applyFont="1" applyFill="1" applyBorder="1" applyAlignment="1">
      <alignment horizontal="right" vertical="center" wrapText="1"/>
    </xf>
    <xf numFmtId="164" fontId="17" fillId="0" borderId="10" xfId="0" applyNumberFormat="1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vertical="center" wrapText="1"/>
    </xf>
    <xf numFmtId="49" fontId="12" fillId="0" borderId="10" xfId="0" applyNumberFormat="1" applyFont="1" applyFill="1" applyBorder="1" applyAlignment="1">
      <alignment horizontal="center" vertical="center"/>
    </xf>
    <xf numFmtId="4" fontId="12" fillId="0" borderId="10" xfId="0" applyNumberFormat="1" applyFont="1" applyFill="1" applyBorder="1" applyAlignment="1">
      <alignment horizontal="right" vertical="center" wrapText="1"/>
    </xf>
    <xf numFmtId="164" fontId="12" fillId="0" borderId="10" xfId="0" applyNumberFormat="1" applyFont="1" applyFill="1" applyBorder="1" applyAlignment="1">
      <alignment horizontal="center" vertical="center" wrapText="1"/>
    </xf>
    <xf numFmtId="0" fontId="12" fillId="0" borderId="10" xfId="0" quotePrefix="1" applyFont="1" applyFill="1" applyBorder="1" applyAlignment="1">
      <alignment horizontal="center" vertical="center"/>
    </xf>
    <xf numFmtId="0" fontId="17" fillId="0" borderId="10" xfId="0" quotePrefix="1" applyFont="1" applyFill="1" applyBorder="1" applyAlignment="1">
      <alignment horizontal="center" vertical="center"/>
    </xf>
    <xf numFmtId="4" fontId="18" fillId="0" borderId="10" xfId="0" applyNumberFormat="1" applyFont="1" applyFill="1" applyBorder="1" applyAlignment="1">
      <alignment horizontal="right" vertical="center" wrapText="1"/>
    </xf>
    <xf numFmtId="164" fontId="18" fillId="0" borderId="10" xfId="0" applyNumberFormat="1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/>
    </xf>
    <xf numFmtId="164" fontId="19" fillId="0" borderId="0" xfId="0" applyNumberFormat="1" applyFont="1" applyFill="1"/>
    <xf numFmtId="0" fontId="19" fillId="0" borderId="0" xfId="0" applyFont="1" applyFill="1" applyAlignment="1">
      <alignment horizontal="center"/>
    </xf>
    <xf numFmtId="4" fontId="19" fillId="0" borderId="0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left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0" xfId="0" applyFont="1" applyFill="1" applyAlignment="1">
      <alignment vertical="center" wrapText="1"/>
    </xf>
    <xf numFmtId="43" fontId="20" fillId="0" borderId="0" xfId="0" applyNumberFormat="1" applyFont="1" applyFill="1" applyBorder="1" applyAlignment="1">
      <alignment horizontal="center" vertical="center" wrapText="1"/>
    </xf>
    <xf numFmtId="164" fontId="19" fillId="0" borderId="0" xfId="0" applyNumberFormat="1" applyFont="1" applyFill="1" applyAlignment="1">
      <alignment horizontal="left" vertical="center"/>
    </xf>
    <xf numFmtId="0" fontId="21" fillId="0" borderId="0" xfId="0" applyFont="1" applyFill="1" applyAlignment="1">
      <alignment horizontal="left" vertical="center" wrapText="1"/>
    </xf>
    <xf numFmtId="0" fontId="21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vertical="center" wrapText="1"/>
    </xf>
    <xf numFmtId="164" fontId="21" fillId="0" borderId="0" xfId="0" applyNumberFormat="1" applyFont="1" applyFill="1"/>
    <xf numFmtId="0" fontId="21" fillId="0" borderId="0" xfId="0" applyFont="1" applyFill="1" applyAlignment="1">
      <alignment horizontal="center"/>
    </xf>
    <xf numFmtId="164" fontId="21" fillId="0" borderId="0" xfId="0" applyNumberFormat="1" applyFont="1" applyFill="1" applyAlignment="1">
      <alignment horizontal="left" vertical="center"/>
    </xf>
    <xf numFmtId="4" fontId="21" fillId="0" borderId="0" xfId="0" applyNumberFormat="1" applyFont="1" applyFill="1" applyAlignment="1">
      <alignment horizontal="left" vertical="center" wrapText="1"/>
    </xf>
    <xf numFmtId="164" fontId="12" fillId="24" borderId="10" xfId="0" applyNumberFormat="1" applyFont="1" applyFill="1" applyBorder="1" applyAlignment="1">
      <alignment horizontal="right" vertical="center" wrapText="1"/>
    </xf>
    <xf numFmtId="164" fontId="17" fillId="24" borderId="10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wrapText="1"/>
    </xf>
    <xf numFmtId="164" fontId="1" fillId="0" borderId="0" xfId="0" applyNumberFormat="1" applyFont="1" applyFill="1" applyAlignment="1">
      <alignment horizontal="left" vertical="center"/>
    </xf>
    <xf numFmtId="164" fontId="19" fillId="0" borderId="0" xfId="0" applyNumberFormat="1" applyFont="1" applyFill="1" applyAlignment="1">
      <alignment horizontal="left" vertical="center"/>
    </xf>
    <xf numFmtId="0" fontId="19" fillId="0" borderId="0" xfId="0" applyFont="1" applyFill="1" applyAlignment="1">
      <alignment vertical="center" wrapText="1"/>
    </xf>
    <xf numFmtId="0" fontId="10" fillId="24" borderId="0" xfId="0" applyFont="1" applyFill="1" applyAlignment="1">
      <alignment horizontal="left" vertical="top" wrapText="1"/>
    </xf>
    <xf numFmtId="0" fontId="10" fillId="0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left" textRotation="90" wrapText="1"/>
    </xf>
    <xf numFmtId="0" fontId="10" fillId="0" borderId="12" xfId="0" applyFont="1" applyFill="1" applyBorder="1" applyAlignment="1">
      <alignment horizontal="left" textRotation="90" wrapText="1"/>
    </xf>
    <xf numFmtId="0" fontId="10" fillId="0" borderId="0" xfId="0" applyFont="1" applyFill="1" applyAlignment="1">
      <alignment horizontal="left" vertical="top" wrapText="1"/>
    </xf>
    <xf numFmtId="0" fontId="15" fillId="0" borderId="0" xfId="0" applyFont="1" applyFill="1" applyAlignment="1">
      <alignment horizontal="center" vertical="center" wrapText="1"/>
    </xf>
    <xf numFmtId="0" fontId="10" fillId="0" borderId="13" xfId="0" applyFont="1" applyFill="1" applyBorder="1" applyAlignment="1">
      <alignment horizontal="right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Гиперссылка" xfId="42" builtinId="8"/>
    <cellStyle name="Обычный" xfId="0" builtinId="0"/>
    <cellStyle name="Обычный 256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zakon.rada.gov.ua/rada/show/971_002-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33"/>
  <sheetViews>
    <sheetView showZeros="0" tabSelected="1" view="pageBreakPreview" topLeftCell="A43" zoomScale="50" zoomScaleNormal="37" zoomScaleSheetLayoutView="50" workbookViewId="0">
      <selection activeCell="A47" sqref="A47"/>
    </sheetView>
  </sheetViews>
  <sheetFormatPr defaultRowHeight="5.65" customHeight="1"/>
  <cols>
    <col min="1" max="1" width="86.28515625" style="5" customWidth="1"/>
    <col min="2" max="2" width="23.5703125" style="9" customWidth="1"/>
    <col min="3" max="3" width="40.5703125" style="1" customWidth="1"/>
    <col min="4" max="4" width="41.42578125" style="1" customWidth="1"/>
    <col min="5" max="5" width="22.5703125" style="9" customWidth="1"/>
    <col min="6" max="6" width="37.7109375" style="1" customWidth="1"/>
    <col min="7" max="7" width="39.28515625" style="1" customWidth="1"/>
    <col min="8" max="8" width="23.140625" style="9" customWidth="1"/>
    <col min="9" max="9" width="38" style="1" customWidth="1"/>
    <col min="10" max="10" width="42.28515625" style="1" customWidth="1"/>
    <col min="11" max="11" width="23.42578125" style="9" customWidth="1"/>
    <col min="12" max="13" width="9.140625" style="1"/>
    <col min="14" max="14" width="30.7109375" style="1" bestFit="1" customWidth="1"/>
    <col min="15" max="17" width="9.140625" style="1"/>
    <col min="18" max="18" width="25.5703125" style="1" bestFit="1" customWidth="1"/>
    <col min="19" max="16384" width="9.140625" style="1"/>
  </cols>
  <sheetData>
    <row r="1" spans="1:13" ht="24.75" customHeight="1">
      <c r="A1" s="1"/>
      <c r="B1" s="2"/>
      <c r="C1" s="3"/>
      <c r="D1" s="3"/>
      <c r="E1" s="2"/>
      <c r="F1" s="3"/>
      <c r="G1" s="3"/>
      <c r="H1" s="2"/>
      <c r="I1" s="87" t="s">
        <v>97</v>
      </c>
      <c r="J1" s="87"/>
      <c r="K1" s="87"/>
    </row>
    <row r="2" spans="1:13" ht="42" customHeight="1">
      <c r="A2" s="3"/>
      <c r="B2" s="2"/>
      <c r="C2" s="3"/>
      <c r="D2" s="3"/>
      <c r="E2" s="2"/>
      <c r="F2" s="3"/>
      <c r="G2" s="3"/>
      <c r="H2" s="2"/>
      <c r="I2" s="81" t="s">
        <v>137</v>
      </c>
      <c r="J2" s="81"/>
      <c r="K2" s="81"/>
    </row>
    <row r="3" spans="1:13" ht="42" customHeight="1">
      <c r="A3" s="14"/>
      <c r="B3" s="15"/>
      <c r="C3" s="14"/>
      <c r="D3" s="14"/>
      <c r="E3" s="15"/>
      <c r="F3" s="14"/>
      <c r="G3" s="14"/>
      <c r="H3" s="15"/>
      <c r="I3" s="87" t="s">
        <v>98</v>
      </c>
      <c r="J3" s="87"/>
      <c r="K3" s="87"/>
    </row>
    <row r="4" spans="1:13" ht="66" customHeight="1">
      <c r="A4" s="88" t="s">
        <v>133</v>
      </c>
      <c r="B4" s="88"/>
      <c r="C4" s="88"/>
      <c r="D4" s="88"/>
      <c r="E4" s="88"/>
      <c r="F4" s="88"/>
      <c r="G4" s="88"/>
      <c r="H4" s="88"/>
      <c r="I4" s="88"/>
      <c r="J4" s="88"/>
      <c r="K4" s="88"/>
    </row>
    <row r="5" spans="1:13" ht="50.25" customHeight="1">
      <c r="A5" s="4"/>
      <c r="B5" s="2"/>
      <c r="C5" s="2"/>
      <c r="D5" s="2"/>
      <c r="E5" s="2"/>
      <c r="F5" s="2"/>
      <c r="G5" s="2"/>
      <c r="H5" s="2"/>
      <c r="I5" s="2"/>
      <c r="J5" s="89" t="s">
        <v>116</v>
      </c>
      <c r="K5" s="89"/>
    </row>
    <row r="6" spans="1:13" ht="68.25" customHeight="1">
      <c r="A6" s="82" t="s">
        <v>0</v>
      </c>
      <c r="B6" s="85" t="s">
        <v>60</v>
      </c>
      <c r="C6" s="82" t="s">
        <v>1</v>
      </c>
      <c r="D6" s="82"/>
      <c r="E6" s="82"/>
      <c r="F6" s="82" t="s">
        <v>2</v>
      </c>
      <c r="G6" s="82"/>
      <c r="H6" s="82"/>
      <c r="I6" s="82" t="s">
        <v>3</v>
      </c>
      <c r="J6" s="82"/>
      <c r="K6" s="82"/>
    </row>
    <row r="7" spans="1:13" ht="156" customHeight="1">
      <c r="A7" s="82"/>
      <c r="B7" s="86"/>
      <c r="C7" s="27" t="s">
        <v>5</v>
      </c>
      <c r="D7" s="27" t="s">
        <v>4</v>
      </c>
      <c r="E7" s="27" t="s">
        <v>10</v>
      </c>
      <c r="F7" s="27" t="s">
        <v>5</v>
      </c>
      <c r="G7" s="27" t="s">
        <v>4</v>
      </c>
      <c r="H7" s="27" t="s">
        <v>11</v>
      </c>
      <c r="I7" s="27" t="s">
        <v>5</v>
      </c>
      <c r="J7" s="27" t="s">
        <v>4</v>
      </c>
      <c r="K7" s="27" t="s">
        <v>10</v>
      </c>
    </row>
    <row r="8" spans="1:13" s="5" customFormat="1" ht="63.75" customHeight="1">
      <c r="A8" s="27">
        <v>1</v>
      </c>
      <c r="B8" s="27">
        <v>2</v>
      </c>
      <c r="C8" s="27">
        <v>3</v>
      </c>
      <c r="D8" s="27">
        <v>4</v>
      </c>
      <c r="E8" s="27">
        <v>5</v>
      </c>
      <c r="F8" s="27">
        <v>6</v>
      </c>
      <c r="G8" s="27">
        <v>7</v>
      </c>
      <c r="H8" s="27">
        <v>8</v>
      </c>
      <c r="I8" s="27">
        <v>9</v>
      </c>
      <c r="J8" s="27">
        <v>10</v>
      </c>
      <c r="K8" s="27">
        <v>11</v>
      </c>
    </row>
    <row r="9" spans="1:13" ht="83.25" customHeight="1">
      <c r="A9" s="83" t="s">
        <v>15</v>
      </c>
      <c r="B9" s="83"/>
      <c r="C9" s="83"/>
      <c r="D9" s="83"/>
      <c r="E9" s="83"/>
      <c r="F9" s="83"/>
      <c r="G9" s="83"/>
      <c r="H9" s="83"/>
      <c r="I9" s="83"/>
      <c r="J9" s="83"/>
      <c r="K9" s="83"/>
    </row>
    <row r="10" spans="1:13" ht="93.75" customHeight="1">
      <c r="A10" s="28" t="s">
        <v>16</v>
      </c>
      <c r="B10" s="29">
        <v>10000000</v>
      </c>
      <c r="C10" s="30">
        <v>3425055540</v>
      </c>
      <c r="D10" s="30">
        <v>2021676189.6500001</v>
      </c>
      <c r="E10" s="31">
        <f t="shared" ref="E10:E22" si="0">D10*100/C10</f>
        <v>59.026084863137726</v>
      </c>
      <c r="F10" s="30">
        <v>1318200</v>
      </c>
      <c r="G10" s="30">
        <v>655876.18000000005</v>
      </c>
      <c r="H10" s="31">
        <f>G10*100/F10</f>
        <v>49.755437718100445</v>
      </c>
      <c r="I10" s="30">
        <f t="shared" ref="I10:I24" si="1">C10+F10</f>
        <v>3426373740</v>
      </c>
      <c r="J10" s="30">
        <f t="shared" ref="J10:J46" si="2">D10+G10</f>
        <v>2022332065.8300002</v>
      </c>
      <c r="K10" s="31">
        <f t="shared" ref="K10:K21" si="3">J10*100/I10</f>
        <v>59.022518244901107</v>
      </c>
    </row>
    <row r="11" spans="1:13" ht="114.75" customHeight="1">
      <c r="A11" s="28" t="s">
        <v>17</v>
      </c>
      <c r="B11" s="29">
        <v>11000000</v>
      </c>
      <c r="C11" s="30">
        <v>2629290240</v>
      </c>
      <c r="D11" s="30">
        <v>1541538918.0699999</v>
      </c>
      <c r="E11" s="31">
        <f t="shared" si="0"/>
        <v>58.629469452181894</v>
      </c>
      <c r="F11" s="73"/>
      <c r="G11" s="73"/>
      <c r="H11" s="31"/>
      <c r="I11" s="30">
        <f t="shared" si="1"/>
        <v>2629290240</v>
      </c>
      <c r="J11" s="30">
        <f t="shared" si="2"/>
        <v>1541538918.0699999</v>
      </c>
      <c r="K11" s="31">
        <f t="shared" si="3"/>
        <v>58.629469452181894</v>
      </c>
    </row>
    <row r="12" spans="1:13" ht="88.5" customHeight="1">
      <c r="A12" s="32" t="s">
        <v>113</v>
      </c>
      <c r="B12" s="29">
        <v>11010000</v>
      </c>
      <c r="C12" s="30">
        <v>2628890240</v>
      </c>
      <c r="D12" s="30">
        <v>1539414087.1099999</v>
      </c>
      <c r="E12" s="31">
        <f t="shared" si="0"/>
        <v>58.557564088716006</v>
      </c>
      <c r="F12" s="73"/>
      <c r="G12" s="73"/>
      <c r="H12" s="31"/>
      <c r="I12" s="30">
        <f t="shared" si="1"/>
        <v>2628890240</v>
      </c>
      <c r="J12" s="30">
        <f t="shared" si="2"/>
        <v>1539414087.1099999</v>
      </c>
      <c r="K12" s="31">
        <f t="shared" si="3"/>
        <v>58.557564088716006</v>
      </c>
    </row>
    <row r="13" spans="1:13" ht="95.25" customHeight="1">
      <c r="A13" s="33" t="s">
        <v>18</v>
      </c>
      <c r="B13" s="29">
        <v>11020000</v>
      </c>
      <c r="C13" s="30">
        <v>400000</v>
      </c>
      <c r="D13" s="30">
        <v>2124830.96</v>
      </c>
      <c r="E13" s="31">
        <f t="shared" si="0"/>
        <v>531.20773999999994</v>
      </c>
      <c r="F13" s="73"/>
      <c r="G13" s="30"/>
      <c r="H13" s="31"/>
      <c r="I13" s="30">
        <f t="shared" si="1"/>
        <v>400000</v>
      </c>
      <c r="J13" s="30">
        <f t="shared" si="2"/>
        <v>2124830.96</v>
      </c>
      <c r="K13" s="31">
        <f t="shared" si="3"/>
        <v>531.20773999999994</v>
      </c>
      <c r="L13" s="20"/>
      <c r="M13" s="20"/>
    </row>
    <row r="14" spans="1:13" ht="132.75" customHeight="1">
      <c r="A14" s="35" t="s">
        <v>94</v>
      </c>
      <c r="B14" s="29">
        <v>13000000</v>
      </c>
      <c r="C14" s="30">
        <v>60000</v>
      </c>
      <c r="D14" s="30">
        <v>18813.46</v>
      </c>
      <c r="E14" s="31">
        <f t="shared" si="0"/>
        <v>31.355766666666668</v>
      </c>
      <c r="F14" s="73"/>
      <c r="G14" s="30"/>
      <c r="H14" s="31"/>
      <c r="I14" s="30">
        <f t="shared" si="1"/>
        <v>60000</v>
      </c>
      <c r="J14" s="30">
        <f t="shared" si="2"/>
        <v>18813.46</v>
      </c>
      <c r="K14" s="31">
        <f t="shared" si="3"/>
        <v>31.355766666666668</v>
      </c>
    </row>
    <row r="15" spans="1:13" ht="89.25" customHeight="1">
      <c r="A15" s="28" t="s">
        <v>19</v>
      </c>
      <c r="B15" s="29">
        <v>14000000</v>
      </c>
      <c r="C15" s="30">
        <v>237740200</v>
      </c>
      <c r="D15" s="30">
        <v>137167042.61000001</v>
      </c>
      <c r="E15" s="31">
        <f t="shared" si="0"/>
        <v>57.696192150086532</v>
      </c>
      <c r="F15" s="73"/>
      <c r="G15" s="73"/>
      <c r="H15" s="31"/>
      <c r="I15" s="30">
        <f t="shared" si="1"/>
        <v>237740200</v>
      </c>
      <c r="J15" s="30">
        <f t="shared" si="2"/>
        <v>137167042.61000001</v>
      </c>
      <c r="K15" s="31">
        <f t="shared" si="3"/>
        <v>57.696192150086532</v>
      </c>
    </row>
    <row r="16" spans="1:13" ht="87" customHeight="1">
      <c r="A16" s="28" t="s">
        <v>20</v>
      </c>
      <c r="B16" s="29">
        <v>18000000</v>
      </c>
      <c r="C16" s="30">
        <v>557965100</v>
      </c>
      <c r="D16" s="30">
        <v>342951415.50999999</v>
      </c>
      <c r="E16" s="31">
        <f t="shared" si="0"/>
        <v>61.464671448088779</v>
      </c>
      <c r="F16" s="73"/>
      <c r="G16" s="30"/>
      <c r="H16" s="31"/>
      <c r="I16" s="30">
        <f t="shared" si="1"/>
        <v>557965100</v>
      </c>
      <c r="J16" s="30">
        <f t="shared" si="2"/>
        <v>342951415.50999999</v>
      </c>
      <c r="K16" s="31">
        <f t="shared" si="3"/>
        <v>61.464671448088779</v>
      </c>
    </row>
    <row r="17" spans="1:12" ht="102" customHeight="1">
      <c r="A17" s="33" t="s">
        <v>21</v>
      </c>
      <c r="B17" s="29">
        <v>19000000</v>
      </c>
      <c r="C17" s="30"/>
      <c r="D17" s="34"/>
      <c r="E17" s="31"/>
      <c r="F17" s="30">
        <v>1318200</v>
      </c>
      <c r="G17" s="30">
        <v>655876.18000000005</v>
      </c>
      <c r="H17" s="31">
        <f t="shared" ref="H17:H19" si="4">G17*100/F17</f>
        <v>49.755437718100445</v>
      </c>
      <c r="I17" s="30">
        <f t="shared" si="1"/>
        <v>1318200</v>
      </c>
      <c r="J17" s="30">
        <f t="shared" si="2"/>
        <v>655876.18000000005</v>
      </c>
      <c r="K17" s="31">
        <f t="shared" si="3"/>
        <v>49.755437718100445</v>
      </c>
    </row>
    <row r="18" spans="1:12" ht="78.75" customHeight="1">
      <c r="A18" s="33" t="s">
        <v>22</v>
      </c>
      <c r="B18" s="29">
        <v>19010000</v>
      </c>
      <c r="C18" s="30"/>
      <c r="D18" s="34"/>
      <c r="E18" s="31"/>
      <c r="F18" s="30">
        <v>1318200</v>
      </c>
      <c r="G18" s="30">
        <v>655876.18000000005</v>
      </c>
      <c r="H18" s="31">
        <f t="shared" si="4"/>
        <v>49.755437718100445</v>
      </c>
      <c r="I18" s="30">
        <f t="shared" si="1"/>
        <v>1318200</v>
      </c>
      <c r="J18" s="30">
        <f t="shared" si="2"/>
        <v>655876.18000000005</v>
      </c>
      <c r="K18" s="31">
        <f t="shared" si="3"/>
        <v>49.755437718100445</v>
      </c>
    </row>
    <row r="19" spans="1:12" ht="74.25" customHeight="1">
      <c r="A19" s="28" t="s">
        <v>23</v>
      </c>
      <c r="B19" s="29">
        <v>20000000</v>
      </c>
      <c r="C19" s="30">
        <v>116637277</v>
      </c>
      <c r="D19" s="30">
        <v>76219271.25</v>
      </c>
      <c r="E19" s="31">
        <f t="shared" si="0"/>
        <v>65.347265651614961</v>
      </c>
      <c r="F19" s="30">
        <v>206498954</v>
      </c>
      <c r="G19" s="30">
        <v>131051769.67</v>
      </c>
      <c r="H19" s="31">
        <f t="shared" si="4"/>
        <v>63.463648183903146</v>
      </c>
      <c r="I19" s="30">
        <f t="shared" si="1"/>
        <v>323136231</v>
      </c>
      <c r="J19" s="30">
        <f t="shared" si="2"/>
        <v>207271040.92000002</v>
      </c>
      <c r="K19" s="31">
        <f t="shared" si="3"/>
        <v>64.143547221109969</v>
      </c>
    </row>
    <row r="20" spans="1:12" ht="77.25" customHeight="1">
      <c r="A20" s="28" t="s">
        <v>24</v>
      </c>
      <c r="B20" s="29">
        <v>21000000</v>
      </c>
      <c r="C20" s="30">
        <v>80805577</v>
      </c>
      <c r="D20" s="30">
        <v>54508633.659999996</v>
      </c>
      <c r="E20" s="31">
        <f t="shared" si="0"/>
        <v>67.456524269358283</v>
      </c>
      <c r="F20" s="30"/>
      <c r="G20" s="30"/>
      <c r="H20" s="31"/>
      <c r="I20" s="30">
        <f t="shared" si="1"/>
        <v>80805577</v>
      </c>
      <c r="J20" s="30">
        <f t="shared" si="2"/>
        <v>54508633.659999996</v>
      </c>
      <c r="K20" s="31">
        <f t="shared" si="3"/>
        <v>67.456524269358283</v>
      </c>
    </row>
    <row r="21" spans="1:12" ht="92.25" customHeight="1">
      <c r="A21" s="28" t="s">
        <v>25</v>
      </c>
      <c r="B21" s="29">
        <v>22000000</v>
      </c>
      <c r="C21" s="30">
        <v>33531700</v>
      </c>
      <c r="D21" s="30">
        <v>19497919.670000002</v>
      </c>
      <c r="E21" s="31">
        <f t="shared" si="0"/>
        <v>58.147721916872698</v>
      </c>
      <c r="F21" s="73"/>
      <c r="G21" s="73"/>
      <c r="H21" s="31"/>
      <c r="I21" s="30">
        <f t="shared" si="1"/>
        <v>33531700</v>
      </c>
      <c r="J21" s="30">
        <f t="shared" si="2"/>
        <v>19497919.670000002</v>
      </c>
      <c r="K21" s="31">
        <f t="shared" si="3"/>
        <v>58.147721916872698</v>
      </c>
    </row>
    <row r="22" spans="1:12" ht="66.75" customHeight="1">
      <c r="A22" s="33" t="s">
        <v>26</v>
      </c>
      <c r="B22" s="29">
        <v>24000000</v>
      </c>
      <c r="C22" s="30">
        <v>2300000</v>
      </c>
      <c r="D22" s="30">
        <v>2212717.92</v>
      </c>
      <c r="E22" s="31">
        <f t="shared" si="0"/>
        <v>96.205126956521738</v>
      </c>
      <c r="F22" s="30">
        <v>27119</v>
      </c>
      <c r="G22" s="30">
        <v>19991.009999999998</v>
      </c>
      <c r="H22" s="31">
        <f t="shared" ref="H22:H46" si="5">G22*100/F22</f>
        <v>73.71588185405065</v>
      </c>
      <c r="I22" s="30">
        <f t="shared" si="1"/>
        <v>2327119</v>
      </c>
      <c r="J22" s="30">
        <f t="shared" si="2"/>
        <v>2232708.9299999997</v>
      </c>
      <c r="K22" s="31">
        <f t="shared" ref="K22:K46" si="6">J22*100/I22</f>
        <v>95.943049324078387</v>
      </c>
    </row>
    <row r="23" spans="1:12" ht="88.5" customHeight="1">
      <c r="A23" s="28" t="s">
        <v>27</v>
      </c>
      <c r="B23" s="29">
        <v>24110000</v>
      </c>
      <c r="C23" s="30"/>
      <c r="D23" s="34"/>
      <c r="E23" s="31"/>
      <c r="F23" s="30">
        <v>27119</v>
      </c>
      <c r="G23" s="30">
        <v>11403.08</v>
      </c>
      <c r="H23" s="31">
        <f t="shared" si="5"/>
        <v>42.048305615988788</v>
      </c>
      <c r="I23" s="30">
        <f t="shared" si="1"/>
        <v>27119</v>
      </c>
      <c r="J23" s="30">
        <f t="shared" si="2"/>
        <v>11403.08</v>
      </c>
      <c r="K23" s="31">
        <f t="shared" si="6"/>
        <v>42.048305615988788</v>
      </c>
    </row>
    <row r="24" spans="1:12" ht="70.5" customHeight="1">
      <c r="A24" s="36" t="s">
        <v>28</v>
      </c>
      <c r="B24" s="37">
        <v>25000000</v>
      </c>
      <c r="C24" s="30"/>
      <c r="D24" s="34"/>
      <c r="E24" s="31"/>
      <c r="F24" s="30">
        <v>206471835</v>
      </c>
      <c r="G24" s="30">
        <v>131031778.66</v>
      </c>
      <c r="H24" s="31">
        <f t="shared" si="5"/>
        <v>63.462301606415231</v>
      </c>
      <c r="I24" s="30">
        <f t="shared" si="1"/>
        <v>206471835</v>
      </c>
      <c r="J24" s="30">
        <f t="shared" si="2"/>
        <v>131031778.66</v>
      </c>
      <c r="K24" s="31">
        <f t="shared" si="6"/>
        <v>63.462301606415231</v>
      </c>
    </row>
    <row r="25" spans="1:12" ht="72" customHeight="1">
      <c r="A25" s="33" t="s">
        <v>29</v>
      </c>
      <c r="B25" s="29">
        <v>30000000</v>
      </c>
      <c r="C25" s="30"/>
      <c r="D25" s="30">
        <v>12573.5</v>
      </c>
      <c r="E25" s="31"/>
      <c r="F25" s="30">
        <v>17000000</v>
      </c>
      <c r="G25" s="30">
        <v>19608976.48</v>
      </c>
      <c r="H25" s="31">
        <f t="shared" si="5"/>
        <v>115.34692047058823</v>
      </c>
      <c r="I25" s="30">
        <f t="shared" ref="I25:I46" si="7">C25+F25</f>
        <v>17000000</v>
      </c>
      <c r="J25" s="30">
        <f t="shared" si="2"/>
        <v>19621549.98</v>
      </c>
      <c r="K25" s="31">
        <f t="shared" si="6"/>
        <v>115.42088223529412</v>
      </c>
      <c r="L25" s="20"/>
    </row>
    <row r="26" spans="1:12" ht="73.5" customHeight="1">
      <c r="A26" s="35" t="s">
        <v>30</v>
      </c>
      <c r="B26" s="29">
        <v>31000000</v>
      </c>
      <c r="C26" s="30"/>
      <c r="D26" s="30">
        <v>12573.5</v>
      </c>
      <c r="E26" s="31"/>
      <c r="F26" s="30">
        <v>7000000</v>
      </c>
      <c r="G26" s="30">
        <v>3680891.33</v>
      </c>
      <c r="H26" s="31">
        <f t="shared" si="5"/>
        <v>52.58416185714286</v>
      </c>
      <c r="I26" s="30">
        <f t="shared" si="7"/>
        <v>7000000</v>
      </c>
      <c r="J26" s="30">
        <f t="shared" si="2"/>
        <v>3693464.83</v>
      </c>
      <c r="K26" s="31">
        <f t="shared" si="6"/>
        <v>52.763783285714283</v>
      </c>
      <c r="L26" s="20"/>
    </row>
    <row r="27" spans="1:12" ht="93.75" customHeight="1">
      <c r="A27" s="35" t="s">
        <v>31</v>
      </c>
      <c r="B27" s="29">
        <v>33000000</v>
      </c>
      <c r="C27" s="30"/>
      <c r="D27" s="34"/>
      <c r="E27" s="31"/>
      <c r="F27" s="30">
        <v>10000000</v>
      </c>
      <c r="G27" s="30">
        <v>15928085.15</v>
      </c>
      <c r="H27" s="31">
        <f t="shared" si="5"/>
        <v>159.28085150000001</v>
      </c>
      <c r="I27" s="30">
        <f t="shared" si="7"/>
        <v>10000000</v>
      </c>
      <c r="J27" s="30">
        <f t="shared" si="2"/>
        <v>15928085.15</v>
      </c>
      <c r="K27" s="31">
        <f t="shared" si="6"/>
        <v>159.28085150000001</v>
      </c>
    </row>
    <row r="28" spans="1:12" ht="159.75" customHeight="1">
      <c r="A28" s="28" t="s">
        <v>92</v>
      </c>
      <c r="B28" s="29">
        <v>50110000</v>
      </c>
      <c r="C28" s="30"/>
      <c r="D28" s="34"/>
      <c r="E28" s="31"/>
      <c r="F28" s="30">
        <v>2780000</v>
      </c>
      <c r="G28" s="30">
        <v>13512.9</v>
      </c>
      <c r="H28" s="31">
        <f t="shared" si="5"/>
        <v>0.48607553956834532</v>
      </c>
      <c r="I28" s="30">
        <f t="shared" si="7"/>
        <v>2780000</v>
      </c>
      <c r="J28" s="30">
        <f t="shared" si="2"/>
        <v>13512.9</v>
      </c>
      <c r="K28" s="31">
        <f t="shared" si="6"/>
        <v>0.48607553956834532</v>
      </c>
    </row>
    <row r="29" spans="1:12" ht="90" customHeight="1">
      <c r="A29" s="29" t="s">
        <v>32</v>
      </c>
      <c r="B29" s="29">
        <v>90010100</v>
      </c>
      <c r="C29" s="30">
        <f>C10+C19+C25</f>
        <v>3541692817</v>
      </c>
      <c r="D29" s="30">
        <f>D10+D19+D25</f>
        <v>2097908034.4000001</v>
      </c>
      <c r="E29" s="31">
        <f t="shared" ref="E29:E46" si="8">D29*100/C29</f>
        <v>59.234613016976397</v>
      </c>
      <c r="F29" s="30">
        <f>F10+F19+F25+F28</f>
        <v>227597154</v>
      </c>
      <c r="G29" s="30">
        <f>G10+G19+G25+G28</f>
        <v>151330135.23000002</v>
      </c>
      <c r="H29" s="31">
        <f t="shared" si="5"/>
        <v>66.490346021637876</v>
      </c>
      <c r="I29" s="30">
        <f t="shared" si="7"/>
        <v>3769289971</v>
      </c>
      <c r="J29" s="30">
        <f t="shared" si="2"/>
        <v>2249238169.6300001</v>
      </c>
      <c r="K29" s="31">
        <f t="shared" si="6"/>
        <v>59.672728469687691</v>
      </c>
      <c r="L29" s="19"/>
    </row>
    <row r="30" spans="1:12" ht="86.25" customHeight="1">
      <c r="A30" s="33" t="s">
        <v>33</v>
      </c>
      <c r="B30" s="29">
        <v>40000000</v>
      </c>
      <c r="C30" s="30">
        <v>545212899</v>
      </c>
      <c r="D30" s="30">
        <f>D31+D36</f>
        <v>349989041.70999998</v>
      </c>
      <c r="E30" s="31">
        <f t="shared" si="8"/>
        <v>64.193096376100229</v>
      </c>
      <c r="F30" s="30">
        <f>F31+F36+F44</f>
        <v>337879312.63999999</v>
      </c>
      <c r="G30" s="30">
        <v>5490501</v>
      </c>
      <c r="H30" s="31">
        <f t="shared" si="5"/>
        <v>1.6249888035761337</v>
      </c>
      <c r="I30" s="30">
        <f t="shared" si="7"/>
        <v>883092211.63999999</v>
      </c>
      <c r="J30" s="30">
        <f t="shared" si="2"/>
        <v>355479542.70999998</v>
      </c>
      <c r="K30" s="31">
        <f t="shared" si="6"/>
        <v>40.253955139048855</v>
      </c>
    </row>
    <row r="31" spans="1:12" ht="88.5" customHeight="1">
      <c r="A31" s="33" t="s">
        <v>64</v>
      </c>
      <c r="B31" s="29">
        <v>41030000</v>
      </c>
      <c r="C31" s="30">
        <f>C33+C32</f>
        <v>520790300</v>
      </c>
      <c r="D31" s="30">
        <f>D33+D32</f>
        <v>319389600</v>
      </c>
      <c r="E31" s="31">
        <f t="shared" si="8"/>
        <v>61.327870353960122</v>
      </c>
      <c r="F31" s="30">
        <f>F32+F33</f>
        <v>0</v>
      </c>
      <c r="G31" s="30">
        <f>G32+G33</f>
        <v>0</v>
      </c>
      <c r="H31" s="31"/>
      <c r="I31" s="30">
        <f t="shared" si="7"/>
        <v>520790300</v>
      </c>
      <c r="J31" s="30">
        <f t="shared" si="2"/>
        <v>319389600</v>
      </c>
      <c r="K31" s="31">
        <f t="shared" si="6"/>
        <v>61.327870353960122</v>
      </c>
    </row>
    <row r="32" spans="1:12" ht="103.5" hidden="1" customHeight="1">
      <c r="A32" s="38" t="s">
        <v>119</v>
      </c>
      <c r="B32" s="29">
        <v>41033100</v>
      </c>
      <c r="C32" s="30"/>
      <c r="D32" s="34"/>
      <c r="E32" s="31"/>
      <c r="F32" s="30"/>
      <c r="G32" s="30"/>
      <c r="H32" s="31"/>
      <c r="I32" s="30">
        <f t="shared" si="7"/>
        <v>0</v>
      </c>
      <c r="J32" s="30">
        <f t="shared" si="2"/>
        <v>0</v>
      </c>
      <c r="K32" s="31"/>
    </row>
    <row r="33" spans="1:14" ht="80.25" customHeight="1">
      <c r="A33" s="28" t="s">
        <v>34</v>
      </c>
      <c r="B33" s="29">
        <v>41033900</v>
      </c>
      <c r="C33" s="30">
        <v>520790300</v>
      </c>
      <c r="D33" s="30">
        <v>319389600</v>
      </c>
      <c r="E33" s="31">
        <f t="shared" si="8"/>
        <v>61.327870353960122</v>
      </c>
      <c r="F33" s="73"/>
      <c r="G33" s="73"/>
      <c r="H33" s="31"/>
      <c r="I33" s="30">
        <f t="shared" si="7"/>
        <v>520790300</v>
      </c>
      <c r="J33" s="30">
        <f t="shared" si="2"/>
        <v>319389600</v>
      </c>
      <c r="K33" s="31">
        <f t="shared" si="6"/>
        <v>61.327870353960122</v>
      </c>
    </row>
    <row r="34" spans="1:14" ht="72.75" hidden="1" customHeight="1">
      <c r="A34" s="28" t="s">
        <v>117</v>
      </c>
      <c r="B34" s="29">
        <v>41040000</v>
      </c>
      <c r="C34" s="30">
        <f>C35</f>
        <v>0</v>
      </c>
      <c r="D34" s="34">
        <f>D35</f>
        <v>0</v>
      </c>
      <c r="E34" s="31"/>
      <c r="F34" s="73"/>
      <c r="G34" s="73"/>
      <c r="H34" s="31"/>
      <c r="I34" s="30">
        <f t="shared" si="7"/>
        <v>0</v>
      </c>
      <c r="J34" s="30">
        <f t="shared" si="2"/>
        <v>0</v>
      </c>
      <c r="K34" s="31"/>
    </row>
    <row r="35" spans="1:14" ht="54.75" hidden="1" customHeight="1">
      <c r="A35" s="28" t="s">
        <v>118</v>
      </c>
      <c r="B35" s="29">
        <v>41040400</v>
      </c>
      <c r="C35" s="30"/>
      <c r="D35" s="34"/>
      <c r="E35" s="31"/>
      <c r="F35" s="73"/>
      <c r="G35" s="73"/>
      <c r="H35" s="31"/>
      <c r="I35" s="30">
        <f t="shared" si="7"/>
        <v>0</v>
      </c>
      <c r="J35" s="30">
        <f t="shared" si="2"/>
        <v>0</v>
      </c>
      <c r="K35" s="31"/>
    </row>
    <row r="36" spans="1:14" ht="84" customHeight="1">
      <c r="A36" s="33" t="s">
        <v>65</v>
      </c>
      <c r="B36" s="29">
        <v>41050000</v>
      </c>
      <c r="C36" s="30">
        <v>24422599</v>
      </c>
      <c r="D36" s="30">
        <f>D38+D40+D42+D43+D37</f>
        <v>30599441.710000001</v>
      </c>
      <c r="E36" s="31">
        <f t="shared" si="8"/>
        <v>125.29150443816401</v>
      </c>
      <c r="F36" s="30">
        <f>SUM(F38:F43)</f>
        <v>1795841</v>
      </c>
      <c r="G36" s="30">
        <f>SUM(G38:G43)</f>
        <v>1534691</v>
      </c>
      <c r="H36" s="31">
        <f t="shared" si="5"/>
        <v>85.458066721942529</v>
      </c>
      <c r="I36" s="30">
        <f t="shared" si="7"/>
        <v>26218440</v>
      </c>
      <c r="J36" s="30">
        <f t="shared" si="2"/>
        <v>32134132.710000001</v>
      </c>
      <c r="K36" s="31">
        <f t="shared" si="6"/>
        <v>122.56309952079529</v>
      </c>
    </row>
    <row r="37" spans="1:14" ht="343.5" customHeight="1">
      <c r="A37" s="75" t="s">
        <v>135</v>
      </c>
      <c r="B37" s="29">
        <v>41050500</v>
      </c>
      <c r="C37" s="30"/>
      <c r="D37" s="30">
        <v>16914291.710000001</v>
      </c>
      <c r="E37" s="31"/>
      <c r="F37" s="30"/>
      <c r="G37" s="30"/>
      <c r="H37" s="31"/>
      <c r="I37" s="30">
        <f t="shared" si="7"/>
        <v>0</v>
      </c>
      <c r="J37" s="30">
        <f t="shared" si="2"/>
        <v>16914291.710000001</v>
      </c>
      <c r="K37" s="31"/>
    </row>
    <row r="38" spans="1:14" ht="111" customHeight="1">
      <c r="A38" s="35" t="s">
        <v>93</v>
      </c>
      <c r="B38" s="29">
        <v>41051000</v>
      </c>
      <c r="C38" s="30">
        <v>11262730</v>
      </c>
      <c r="D38" s="30">
        <v>6918577</v>
      </c>
      <c r="E38" s="31">
        <f t="shared" si="8"/>
        <v>61.428951950370823</v>
      </c>
      <c r="F38" s="73"/>
      <c r="G38" s="73"/>
      <c r="H38" s="31"/>
      <c r="I38" s="30">
        <f t="shared" si="7"/>
        <v>11262730</v>
      </c>
      <c r="J38" s="30">
        <f t="shared" si="2"/>
        <v>6918577</v>
      </c>
      <c r="K38" s="31">
        <f t="shared" si="6"/>
        <v>61.428951950370823</v>
      </c>
    </row>
    <row r="39" spans="1:14" ht="90.75" hidden="1" customHeight="1">
      <c r="A39" s="39" t="s">
        <v>120</v>
      </c>
      <c r="B39" s="29">
        <v>41051100</v>
      </c>
      <c r="C39" s="30"/>
      <c r="D39" s="34"/>
      <c r="E39" s="31"/>
      <c r="F39" s="73"/>
      <c r="G39" s="73"/>
      <c r="H39" s="31"/>
      <c r="I39" s="30">
        <f t="shared" si="7"/>
        <v>0</v>
      </c>
      <c r="J39" s="30">
        <f t="shared" si="2"/>
        <v>0</v>
      </c>
      <c r="K39" s="31"/>
    </row>
    <row r="40" spans="1:14" ht="135" customHeight="1">
      <c r="A40" s="28" t="s">
        <v>114</v>
      </c>
      <c r="B40" s="29">
        <v>41051200</v>
      </c>
      <c r="C40" s="30">
        <v>2856100</v>
      </c>
      <c r="D40" s="30">
        <v>1428008</v>
      </c>
      <c r="E40" s="31">
        <f t="shared" si="8"/>
        <v>49.998529463254087</v>
      </c>
      <c r="F40" s="73"/>
      <c r="G40" s="73"/>
      <c r="H40" s="31"/>
      <c r="I40" s="30">
        <f t="shared" si="7"/>
        <v>2856100</v>
      </c>
      <c r="J40" s="30">
        <f t="shared" si="2"/>
        <v>1428008</v>
      </c>
      <c r="K40" s="31">
        <f t="shared" si="6"/>
        <v>49.998529463254087</v>
      </c>
    </row>
    <row r="41" spans="1:14" ht="409.5" hidden="1" customHeight="1">
      <c r="A41" s="39" t="s">
        <v>132</v>
      </c>
      <c r="B41" s="29">
        <v>41052900</v>
      </c>
      <c r="C41" s="30"/>
      <c r="D41" s="34"/>
      <c r="E41" s="31"/>
      <c r="F41" s="73"/>
      <c r="G41" s="73"/>
      <c r="H41" s="31"/>
      <c r="I41" s="30">
        <f t="shared" si="7"/>
        <v>0</v>
      </c>
      <c r="J41" s="30">
        <f t="shared" si="2"/>
        <v>0</v>
      </c>
      <c r="K41" s="31"/>
    </row>
    <row r="42" spans="1:14" ht="121.5" customHeight="1">
      <c r="A42" s="76" t="s">
        <v>134</v>
      </c>
      <c r="B42" s="29">
        <v>41051700</v>
      </c>
      <c r="C42" s="30">
        <v>1166199</v>
      </c>
      <c r="D42" s="30">
        <v>1166199</v>
      </c>
      <c r="E42" s="31">
        <f t="shared" si="8"/>
        <v>100</v>
      </c>
      <c r="F42" s="73"/>
      <c r="G42" s="73"/>
      <c r="H42" s="31"/>
      <c r="I42" s="30">
        <f t="shared" si="7"/>
        <v>1166199</v>
      </c>
      <c r="J42" s="30">
        <f t="shared" si="2"/>
        <v>1166199</v>
      </c>
      <c r="K42" s="31">
        <f t="shared" si="6"/>
        <v>100</v>
      </c>
    </row>
    <row r="43" spans="1:14" ht="67.5" customHeight="1">
      <c r="A43" s="35" t="s">
        <v>63</v>
      </c>
      <c r="B43" s="29">
        <v>41053900</v>
      </c>
      <c r="C43" s="30">
        <v>9137570</v>
      </c>
      <c r="D43" s="30">
        <v>4172366</v>
      </c>
      <c r="E43" s="31">
        <f t="shared" si="8"/>
        <v>45.661658405900035</v>
      </c>
      <c r="F43" s="30">
        <v>1795841</v>
      </c>
      <c r="G43" s="30">
        <v>1534691</v>
      </c>
      <c r="H43" s="31">
        <f t="shared" si="5"/>
        <v>85.458066721942529</v>
      </c>
      <c r="I43" s="30">
        <f t="shared" si="7"/>
        <v>10933411</v>
      </c>
      <c r="J43" s="30">
        <f t="shared" si="2"/>
        <v>5707057</v>
      </c>
      <c r="K43" s="31">
        <f t="shared" si="6"/>
        <v>52.198321274120218</v>
      </c>
    </row>
    <row r="44" spans="1:14" ht="82.5" customHeight="1">
      <c r="A44" s="35" t="s">
        <v>121</v>
      </c>
      <c r="B44" s="29">
        <v>42020000</v>
      </c>
      <c r="C44" s="30"/>
      <c r="D44" s="34"/>
      <c r="E44" s="31"/>
      <c r="F44" s="30">
        <f>F45</f>
        <v>336083471.63999999</v>
      </c>
      <c r="G44" s="30">
        <f>G45</f>
        <v>3955810</v>
      </c>
      <c r="H44" s="31">
        <f t="shared" si="5"/>
        <v>1.1770319976453099</v>
      </c>
      <c r="I44" s="30">
        <f t="shared" si="7"/>
        <v>336083471.63999999</v>
      </c>
      <c r="J44" s="30">
        <f t="shared" si="2"/>
        <v>3955810</v>
      </c>
      <c r="K44" s="31">
        <f t="shared" si="6"/>
        <v>1.1770319976453099</v>
      </c>
    </row>
    <row r="45" spans="1:14" ht="64.5" customHeight="1">
      <c r="A45" s="35" t="s">
        <v>122</v>
      </c>
      <c r="B45" s="29">
        <v>42020500</v>
      </c>
      <c r="C45" s="30"/>
      <c r="D45" s="34"/>
      <c r="E45" s="31"/>
      <c r="F45" s="30">
        <v>336083471.63999999</v>
      </c>
      <c r="G45" s="30">
        <v>3955810</v>
      </c>
      <c r="H45" s="31">
        <f t="shared" si="5"/>
        <v>1.1770319976453099</v>
      </c>
      <c r="I45" s="30">
        <f t="shared" si="7"/>
        <v>336083471.63999999</v>
      </c>
      <c r="J45" s="30">
        <f t="shared" si="2"/>
        <v>3955810</v>
      </c>
      <c r="K45" s="31">
        <f t="shared" si="6"/>
        <v>1.1770319976453099</v>
      </c>
    </row>
    <row r="46" spans="1:14" ht="69" customHeight="1">
      <c r="A46" s="40" t="s">
        <v>115</v>
      </c>
      <c r="B46" s="40">
        <v>90010300</v>
      </c>
      <c r="C46" s="41">
        <f>C29+C30</f>
        <v>4086905716</v>
      </c>
      <c r="D46" s="41">
        <f>D29+D30</f>
        <v>2447897076.1100001</v>
      </c>
      <c r="E46" s="74">
        <f t="shared" si="8"/>
        <v>59.896098569796315</v>
      </c>
      <c r="F46" s="41">
        <f>F29+F30</f>
        <v>565476466.63999999</v>
      </c>
      <c r="G46" s="41">
        <f>G29+G30</f>
        <v>156820636.23000002</v>
      </c>
      <c r="H46" s="74">
        <f t="shared" si="5"/>
        <v>27.732477915802807</v>
      </c>
      <c r="I46" s="41">
        <f t="shared" si="7"/>
        <v>4652382182.6400003</v>
      </c>
      <c r="J46" s="41">
        <f t="shared" si="2"/>
        <v>2604717712.3400002</v>
      </c>
      <c r="K46" s="74">
        <f t="shared" si="6"/>
        <v>55.986752809330675</v>
      </c>
    </row>
    <row r="47" spans="1:14" ht="89.25" customHeight="1">
      <c r="A47" s="84" t="s">
        <v>6</v>
      </c>
      <c r="B47" s="84"/>
      <c r="C47" s="84"/>
      <c r="D47" s="84"/>
      <c r="E47" s="84"/>
      <c r="F47" s="84"/>
      <c r="G47" s="84"/>
      <c r="H47" s="84"/>
      <c r="I47" s="84"/>
      <c r="J47" s="84"/>
      <c r="K47" s="84"/>
    </row>
    <row r="48" spans="1:14" s="13" customFormat="1" ht="75.75" customHeight="1">
      <c r="A48" s="42" t="s">
        <v>12</v>
      </c>
      <c r="B48" s="43" t="s">
        <v>36</v>
      </c>
      <c r="C48" s="44">
        <f>C49+C51+C50</f>
        <v>196236854.06999999</v>
      </c>
      <c r="D48" s="44">
        <f>D49+D51+D50</f>
        <v>92794949.579999998</v>
      </c>
      <c r="E48" s="45">
        <f>D48/C48*100</f>
        <v>47.287218305537529</v>
      </c>
      <c r="F48" s="44">
        <f>F49+F51+F50</f>
        <v>318000</v>
      </c>
      <c r="G48" s="44">
        <f>G49+G51+G50</f>
        <v>1317430.6299999999</v>
      </c>
      <c r="H48" s="45">
        <f>G48/F48*100</f>
        <v>414.28636163522003</v>
      </c>
      <c r="I48" s="44">
        <f>I49+I51+I50</f>
        <v>196554854.06999999</v>
      </c>
      <c r="J48" s="44">
        <f>J49+J51+J50</f>
        <v>94112380.210000008</v>
      </c>
      <c r="K48" s="45">
        <f>J48/I48*100</f>
        <v>47.88097483284912</v>
      </c>
      <c r="N48" s="16">
        <f>I48-F48-C48</f>
        <v>0</v>
      </c>
    </row>
    <row r="49" spans="1:14" ht="109.5" customHeight="1">
      <c r="A49" s="46" t="s">
        <v>104</v>
      </c>
      <c r="B49" s="47" t="s">
        <v>66</v>
      </c>
      <c r="C49" s="48">
        <v>192310781.06999999</v>
      </c>
      <c r="D49" s="48">
        <v>90652811.510000005</v>
      </c>
      <c r="E49" s="49">
        <f>D49/C49*100</f>
        <v>47.138704863874956</v>
      </c>
      <c r="F49" s="48">
        <v>168000</v>
      </c>
      <c r="G49" s="48">
        <v>1298400.98</v>
      </c>
      <c r="H49" s="49">
        <f>G49/F49*100</f>
        <v>772.85772619047611</v>
      </c>
      <c r="I49" s="48">
        <f t="shared" ref="I49:J51" si="9">C49+F49</f>
        <v>192478781.06999999</v>
      </c>
      <c r="J49" s="48">
        <f t="shared" si="9"/>
        <v>91951212.49000001</v>
      </c>
      <c r="K49" s="49">
        <f>J49/I49*100</f>
        <v>47.772129467382449</v>
      </c>
      <c r="N49" s="16">
        <f t="shared" ref="N49:N112" si="10">I49-F49-C49</f>
        <v>0</v>
      </c>
    </row>
    <row r="50" spans="1:14" ht="102" customHeight="1">
      <c r="A50" s="46" t="s">
        <v>67</v>
      </c>
      <c r="B50" s="47" t="s">
        <v>37</v>
      </c>
      <c r="C50" s="48">
        <v>70000</v>
      </c>
      <c r="D50" s="48"/>
      <c r="E50" s="49">
        <f>D50/C50*100</f>
        <v>0</v>
      </c>
      <c r="F50" s="48"/>
      <c r="G50" s="48"/>
      <c r="H50" s="49"/>
      <c r="I50" s="48">
        <f t="shared" si="9"/>
        <v>70000</v>
      </c>
      <c r="J50" s="48">
        <f>D50+G50</f>
        <v>0</v>
      </c>
      <c r="K50" s="49">
        <f>J50/I50*100</f>
        <v>0</v>
      </c>
      <c r="N50" s="16">
        <f t="shared" si="10"/>
        <v>0</v>
      </c>
    </row>
    <row r="51" spans="1:14" ht="66.75" customHeight="1">
      <c r="A51" s="46" t="s">
        <v>68</v>
      </c>
      <c r="B51" s="50" t="s">
        <v>38</v>
      </c>
      <c r="C51" s="48">
        <v>3856073</v>
      </c>
      <c r="D51" s="48">
        <v>2142138.0699999998</v>
      </c>
      <c r="E51" s="49">
        <f t="shared" ref="E51:E66" si="11">D51/C51*100</f>
        <v>55.552321493913624</v>
      </c>
      <c r="F51" s="48">
        <v>150000</v>
      </c>
      <c r="G51" s="48">
        <v>19029.650000000001</v>
      </c>
      <c r="H51" s="49">
        <f t="shared" ref="H51" si="12">G51/F51*100</f>
        <v>12.686433333333335</v>
      </c>
      <c r="I51" s="48">
        <f t="shared" si="9"/>
        <v>4006073</v>
      </c>
      <c r="J51" s="48">
        <f>D51+G51</f>
        <v>2161167.7199999997</v>
      </c>
      <c r="K51" s="49">
        <f t="shared" ref="K51:K66" si="13">J51/I51*100</f>
        <v>53.947287530706504</v>
      </c>
      <c r="N51" s="16">
        <f t="shared" si="10"/>
        <v>0</v>
      </c>
    </row>
    <row r="52" spans="1:14" s="13" customFormat="1" ht="50.25" customHeight="1">
      <c r="A52" s="42" t="s">
        <v>39</v>
      </c>
      <c r="B52" s="51" t="s">
        <v>40</v>
      </c>
      <c r="C52" s="44">
        <f>C53+C54+C55+C56+C57+C58+C59+C60+C61+C62+C63</f>
        <v>1737015706.8699999</v>
      </c>
      <c r="D52" s="44">
        <f>D53+D54+D55+D56+D57+D58+D59+D60+D61+D62+D63</f>
        <v>881751703.65000021</v>
      </c>
      <c r="E52" s="45">
        <f t="shared" si="11"/>
        <v>50.76244850076025</v>
      </c>
      <c r="F52" s="44">
        <f>F53+F54+F55+F56+F57+F58+F59+F60+F61+F62+F63</f>
        <v>223755792</v>
      </c>
      <c r="G52" s="44">
        <f>G53+G54+G55+G56+G57+G58+G59+G60+G61+G62+G63</f>
        <v>114443923.68000001</v>
      </c>
      <c r="H52" s="45">
        <f t="shared" ref="H52:H60" si="14">G52/F52*100</f>
        <v>51.146798327347888</v>
      </c>
      <c r="I52" s="44">
        <f>I53+I54+I55+I56+I57+I58+I59+I60+I61+I62+I63</f>
        <v>1960771498.8699999</v>
      </c>
      <c r="J52" s="44">
        <f>J53+J54+J55+J56+J57+J58+J59+J60+J61+J62+J63</f>
        <v>996195627.33000004</v>
      </c>
      <c r="K52" s="45">
        <f t="shared" si="13"/>
        <v>50.806309042339272</v>
      </c>
      <c r="N52" s="16">
        <f t="shared" si="10"/>
        <v>0</v>
      </c>
    </row>
    <row r="53" spans="1:14" ht="58.5" customHeight="1">
      <c r="A53" s="46" t="s">
        <v>69</v>
      </c>
      <c r="B53" s="50" t="s">
        <v>41</v>
      </c>
      <c r="C53" s="48">
        <v>620188263.72000003</v>
      </c>
      <c r="D53" s="48">
        <v>274468608.00999999</v>
      </c>
      <c r="E53" s="49">
        <f t="shared" si="11"/>
        <v>44.255692031914343</v>
      </c>
      <c r="F53" s="48">
        <v>44412925</v>
      </c>
      <c r="G53" s="48">
        <v>14392328.939999999</v>
      </c>
      <c r="H53" s="49">
        <f t="shared" si="14"/>
        <v>32.405721847862978</v>
      </c>
      <c r="I53" s="48">
        <f>C53+F53</f>
        <v>664601188.72000003</v>
      </c>
      <c r="J53" s="48">
        <f>D53+G53</f>
        <v>288860936.94999999</v>
      </c>
      <c r="K53" s="49">
        <f t="shared" si="13"/>
        <v>43.463800825625462</v>
      </c>
      <c r="N53" s="16">
        <f t="shared" si="10"/>
        <v>0</v>
      </c>
    </row>
    <row r="54" spans="1:14" ht="76.5" customHeight="1">
      <c r="A54" s="46" t="s">
        <v>105</v>
      </c>
      <c r="B54" s="50" t="s">
        <v>42</v>
      </c>
      <c r="C54" s="48">
        <v>322016411.81</v>
      </c>
      <c r="D54" s="48">
        <v>149043328.41999999</v>
      </c>
      <c r="E54" s="49">
        <f t="shared" si="11"/>
        <v>46.284388917400996</v>
      </c>
      <c r="F54" s="48">
        <v>36822632</v>
      </c>
      <c r="G54" s="48">
        <v>21433215.030000001</v>
      </c>
      <c r="H54" s="49">
        <f t="shared" si="14"/>
        <v>58.20663506617344</v>
      </c>
      <c r="I54" s="48">
        <f>C54+F54</f>
        <v>358839043.81</v>
      </c>
      <c r="J54" s="48">
        <f>D54+G54</f>
        <v>170476543.44999999</v>
      </c>
      <c r="K54" s="49">
        <f t="shared" si="13"/>
        <v>47.507802283707122</v>
      </c>
      <c r="N54" s="16">
        <f t="shared" si="10"/>
        <v>0</v>
      </c>
    </row>
    <row r="55" spans="1:14" ht="87" customHeight="1">
      <c r="A55" s="46" t="s">
        <v>106</v>
      </c>
      <c r="B55" s="50">
        <v>1030</v>
      </c>
      <c r="C55" s="48">
        <v>511260374</v>
      </c>
      <c r="D55" s="48">
        <v>311670519.06999999</v>
      </c>
      <c r="E55" s="49">
        <f t="shared" si="11"/>
        <v>60.961211726923317</v>
      </c>
      <c r="F55" s="48"/>
      <c r="G55" s="48"/>
      <c r="H55" s="49"/>
      <c r="I55" s="48">
        <f t="shared" ref="I55:J55" si="15">C55+F55</f>
        <v>511260374</v>
      </c>
      <c r="J55" s="48">
        <f t="shared" si="15"/>
        <v>311670519.06999999</v>
      </c>
      <c r="K55" s="49">
        <f t="shared" si="13"/>
        <v>60.961211726923317</v>
      </c>
      <c r="N55" s="16">
        <f t="shared" si="10"/>
        <v>0</v>
      </c>
    </row>
    <row r="56" spans="1:14" s="25" customFormat="1" ht="103.5" customHeight="1">
      <c r="A56" s="46" t="s">
        <v>100</v>
      </c>
      <c r="B56" s="50">
        <v>1070</v>
      </c>
      <c r="C56" s="48">
        <v>40710330.799999997</v>
      </c>
      <c r="D56" s="48">
        <v>18435476.949999999</v>
      </c>
      <c r="E56" s="49">
        <f t="shared" si="11"/>
        <v>45.284517683162626</v>
      </c>
      <c r="F56" s="48"/>
      <c r="G56" s="48">
        <v>276953.42</v>
      </c>
      <c r="H56" s="49"/>
      <c r="I56" s="48">
        <f t="shared" ref="I56:J60" si="16">C56+F56</f>
        <v>40710330.799999997</v>
      </c>
      <c r="J56" s="48">
        <f t="shared" si="16"/>
        <v>18712430.370000001</v>
      </c>
      <c r="K56" s="49">
        <f t="shared" si="13"/>
        <v>45.96482023673461</v>
      </c>
      <c r="N56" s="16">
        <f t="shared" si="10"/>
        <v>0</v>
      </c>
    </row>
    <row r="57" spans="1:14" s="25" customFormat="1" ht="70.5" customHeight="1">
      <c r="A57" s="46" t="s">
        <v>99</v>
      </c>
      <c r="B57" s="47" t="s">
        <v>107</v>
      </c>
      <c r="C57" s="48">
        <v>71882703.540000007</v>
      </c>
      <c r="D57" s="48">
        <v>37773208.460000001</v>
      </c>
      <c r="E57" s="49">
        <f t="shared" si="11"/>
        <v>52.54839704099421</v>
      </c>
      <c r="F57" s="48">
        <v>6558935</v>
      </c>
      <c r="G57" s="48">
        <v>3607491.37</v>
      </c>
      <c r="H57" s="49">
        <f t="shared" si="14"/>
        <v>55.001175800644461</v>
      </c>
      <c r="I57" s="48">
        <f t="shared" si="16"/>
        <v>78441638.540000007</v>
      </c>
      <c r="J57" s="48">
        <f t="shared" si="16"/>
        <v>41380699.829999998</v>
      </c>
      <c r="K57" s="49">
        <f t="shared" si="13"/>
        <v>52.753487306232905</v>
      </c>
      <c r="N57" s="16">
        <f t="shared" si="10"/>
        <v>0</v>
      </c>
    </row>
    <row r="58" spans="1:14" s="25" customFormat="1" ht="98.25" customHeight="1">
      <c r="A58" s="46" t="s">
        <v>101</v>
      </c>
      <c r="B58" s="47" t="s">
        <v>43</v>
      </c>
      <c r="C58" s="48">
        <v>137247398</v>
      </c>
      <c r="D58" s="48">
        <v>74932581.129999995</v>
      </c>
      <c r="E58" s="49">
        <f t="shared" si="11"/>
        <v>54.596722576846226</v>
      </c>
      <c r="F58" s="48">
        <v>135951300</v>
      </c>
      <c r="G58" s="48">
        <v>74705591.200000003</v>
      </c>
      <c r="H58" s="49">
        <f t="shared" si="14"/>
        <v>54.950258805910643</v>
      </c>
      <c r="I58" s="48">
        <f t="shared" si="16"/>
        <v>273198698</v>
      </c>
      <c r="J58" s="48">
        <f t="shared" si="16"/>
        <v>149638172.32999998</v>
      </c>
      <c r="K58" s="49">
        <f t="shared" si="13"/>
        <v>54.772652075377017</v>
      </c>
      <c r="N58" s="16">
        <f t="shared" si="10"/>
        <v>0</v>
      </c>
    </row>
    <row r="59" spans="1:14" ht="63.75" customHeight="1">
      <c r="A59" s="46" t="s">
        <v>102</v>
      </c>
      <c r="B59" s="50">
        <v>1130</v>
      </c>
      <c r="C59" s="48">
        <v>6192089</v>
      </c>
      <c r="D59" s="48">
        <v>2991680.66</v>
      </c>
      <c r="E59" s="49">
        <f t="shared" si="11"/>
        <v>48.314561693153962</v>
      </c>
      <c r="F59" s="48"/>
      <c r="G59" s="48"/>
      <c r="H59" s="53"/>
      <c r="I59" s="48">
        <f t="shared" si="16"/>
        <v>6192089</v>
      </c>
      <c r="J59" s="48">
        <f t="shared" si="16"/>
        <v>2991680.66</v>
      </c>
      <c r="K59" s="49">
        <f t="shared" si="13"/>
        <v>48.314561693153962</v>
      </c>
      <c r="N59" s="16">
        <f t="shared" si="10"/>
        <v>0</v>
      </c>
    </row>
    <row r="60" spans="1:14" ht="63.75" customHeight="1">
      <c r="A60" s="46" t="s">
        <v>70</v>
      </c>
      <c r="B60" s="50">
        <v>1140</v>
      </c>
      <c r="C60" s="48">
        <f>14861581+90500</f>
        <v>14952081</v>
      </c>
      <c r="D60" s="48">
        <v>7255838.5700000003</v>
      </c>
      <c r="E60" s="49">
        <f t="shared" si="11"/>
        <v>48.527282389655326</v>
      </c>
      <c r="F60" s="48">
        <v>10000</v>
      </c>
      <c r="G60" s="48">
        <v>28343.72</v>
      </c>
      <c r="H60" s="49">
        <f t="shared" si="14"/>
        <v>283.43720000000002</v>
      </c>
      <c r="I60" s="48">
        <f t="shared" si="16"/>
        <v>14962081</v>
      </c>
      <c r="J60" s="48">
        <f t="shared" si="16"/>
        <v>7284182.29</v>
      </c>
      <c r="K60" s="49">
        <f t="shared" si="13"/>
        <v>48.684285895792165</v>
      </c>
      <c r="N60" s="16">
        <f t="shared" si="10"/>
        <v>0</v>
      </c>
    </row>
    <row r="61" spans="1:14" ht="89.25" customHeight="1">
      <c r="A61" s="46" t="s">
        <v>95</v>
      </c>
      <c r="B61" s="50">
        <v>1150</v>
      </c>
      <c r="C61" s="48">
        <f>3943600+4600156</f>
        <v>8543756</v>
      </c>
      <c r="D61" s="48">
        <v>3294442.7</v>
      </c>
      <c r="E61" s="49">
        <f t="shared" si="11"/>
        <v>38.559653388977871</v>
      </c>
      <c r="F61" s="48"/>
      <c r="G61" s="48"/>
      <c r="H61" s="49"/>
      <c r="I61" s="48">
        <f>C61+F61</f>
        <v>8543756</v>
      </c>
      <c r="J61" s="48">
        <f t="shared" ref="J61" si="17">D61+G61</f>
        <v>3294442.7</v>
      </c>
      <c r="K61" s="49">
        <f t="shared" si="13"/>
        <v>38.559653388977871</v>
      </c>
      <c r="N61" s="16">
        <f t="shared" si="10"/>
        <v>0</v>
      </c>
    </row>
    <row r="62" spans="1:14" ht="135.75" customHeight="1">
      <c r="A62" s="46" t="s">
        <v>108</v>
      </c>
      <c r="B62" s="50">
        <v>1200</v>
      </c>
      <c r="C62" s="48">
        <v>2856100</v>
      </c>
      <c r="D62" s="48">
        <v>1296348.73</v>
      </c>
      <c r="E62" s="49">
        <f t="shared" si="11"/>
        <v>45.388772451944959</v>
      </c>
      <c r="F62" s="48"/>
      <c r="G62" s="48"/>
      <c r="H62" s="49"/>
      <c r="I62" s="48">
        <f>C62+F62</f>
        <v>2856100</v>
      </c>
      <c r="J62" s="48">
        <f>D62+G62</f>
        <v>1296348.73</v>
      </c>
      <c r="K62" s="49">
        <f>J62/I62*100</f>
        <v>45.388772451944959</v>
      </c>
      <c r="N62" s="16">
        <f t="shared" si="10"/>
        <v>0</v>
      </c>
    </row>
    <row r="63" spans="1:14" ht="153.75" customHeight="1">
      <c r="A63" s="46" t="s">
        <v>136</v>
      </c>
      <c r="B63" s="50">
        <v>1210</v>
      </c>
      <c r="C63" s="48">
        <v>1166199</v>
      </c>
      <c r="D63" s="48">
        <v>589670.94999999995</v>
      </c>
      <c r="E63" s="49">
        <f t="shared" si="11"/>
        <v>50.563493023060381</v>
      </c>
      <c r="F63" s="48"/>
      <c r="G63" s="48"/>
      <c r="H63" s="49"/>
      <c r="I63" s="48">
        <f>C63+F63</f>
        <v>1166199</v>
      </c>
      <c r="J63" s="48">
        <f>D63+G63</f>
        <v>589670.94999999995</v>
      </c>
      <c r="K63" s="49">
        <f>J63/I63*100</f>
        <v>50.563493023060381</v>
      </c>
      <c r="N63" s="16">
        <f t="shared" si="10"/>
        <v>0</v>
      </c>
    </row>
    <row r="64" spans="1:14" s="13" customFormat="1" ht="62.25" customHeight="1">
      <c r="A64" s="42" t="s">
        <v>44</v>
      </c>
      <c r="B64" s="51" t="s">
        <v>45</v>
      </c>
      <c r="C64" s="44">
        <f>+C65</f>
        <v>103978205.3</v>
      </c>
      <c r="D64" s="44">
        <f>+D65</f>
        <v>43075947.32</v>
      </c>
      <c r="E64" s="45">
        <f t="shared" si="11"/>
        <v>41.427861921367473</v>
      </c>
      <c r="F64" s="44">
        <f>F65</f>
        <v>500000</v>
      </c>
      <c r="G64" s="44">
        <f>G65</f>
        <v>18248.27</v>
      </c>
      <c r="H64" s="45">
        <f>G64/F64*100</f>
        <v>3.649654</v>
      </c>
      <c r="I64" s="44">
        <f>+I65</f>
        <v>104478205.3</v>
      </c>
      <c r="J64" s="44">
        <f>+J65</f>
        <v>43094195.590000004</v>
      </c>
      <c r="K64" s="45">
        <f t="shared" si="13"/>
        <v>41.247067238816747</v>
      </c>
      <c r="N64" s="16">
        <f t="shared" si="10"/>
        <v>0</v>
      </c>
    </row>
    <row r="65" spans="1:14" ht="93.75" customHeight="1">
      <c r="A65" s="46" t="s">
        <v>82</v>
      </c>
      <c r="B65" s="50">
        <v>2150</v>
      </c>
      <c r="C65" s="48">
        <v>103978205.3</v>
      </c>
      <c r="D65" s="48">
        <v>43075947.32</v>
      </c>
      <c r="E65" s="49">
        <f t="shared" si="11"/>
        <v>41.427861921367473</v>
      </c>
      <c r="F65" s="48">
        <v>500000</v>
      </c>
      <c r="G65" s="48">
        <v>18248.27</v>
      </c>
      <c r="H65" s="49">
        <f>G65/F65*100</f>
        <v>3.649654</v>
      </c>
      <c r="I65" s="48">
        <f>C65+F65</f>
        <v>104478205.3</v>
      </c>
      <c r="J65" s="48">
        <f>D65+G65</f>
        <v>43094195.590000004</v>
      </c>
      <c r="K65" s="49">
        <f t="shared" si="13"/>
        <v>41.247067238816747</v>
      </c>
      <c r="N65" s="16">
        <f t="shared" si="10"/>
        <v>0</v>
      </c>
    </row>
    <row r="66" spans="1:14" s="13" customFormat="1" ht="85.5" customHeight="1">
      <c r="A66" s="42" t="s">
        <v>46</v>
      </c>
      <c r="B66" s="51" t="s">
        <v>47</v>
      </c>
      <c r="C66" s="44">
        <f>C67+C68+C69+C70+C71+C72+C73+C74+C75+C76+C77</f>
        <v>99204232.109999999</v>
      </c>
      <c r="D66" s="44">
        <f>D67+D68+D69+D70+D71+D72+D73+D74+D75+D76+D77</f>
        <v>50705302.579999998</v>
      </c>
      <c r="E66" s="45">
        <f t="shared" si="11"/>
        <v>51.112035748411181</v>
      </c>
      <c r="F66" s="44">
        <f>F67+F68+F69+F70+F71+F72+F73+F74+F75+F76+F77</f>
        <v>44300</v>
      </c>
      <c r="G66" s="44">
        <f>G67+G68+G69+G70+G71+G72+G73+G74+G75+G76+G77</f>
        <v>6360548.5</v>
      </c>
      <c r="H66" s="45"/>
      <c r="I66" s="44">
        <f>I67+I68+I69+I70+I71+I72+I73+I74+I75+I76+I77</f>
        <v>99248532.109999999</v>
      </c>
      <c r="J66" s="44">
        <f>D66+G66</f>
        <v>57065851.079999998</v>
      </c>
      <c r="K66" s="45">
        <f t="shared" si="13"/>
        <v>57.497929558043516</v>
      </c>
      <c r="N66" s="16">
        <f t="shared" si="10"/>
        <v>0</v>
      </c>
    </row>
    <row r="67" spans="1:14" ht="135" customHeight="1">
      <c r="A67" s="46" t="s">
        <v>103</v>
      </c>
      <c r="B67" s="50">
        <v>3030</v>
      </c>
      <c r="C67" s="48">
        <f>306900+1103840+2000000+1000000</f>
        <v>4410740</v>
      </c>
      <c r="D67" s="48">
        <v>1089868.24</v>
      </c>
      <c r="E67" s="49">
        <f t="shared" ref="E67:E77" si="18">D67/C67*100</f>
        <v>24.709419281118361</v>
      </c>
      <c r="F67" s="48"/>
      <c r="G67" s="48"/>
      <c r="H67" s="49"/>
      <c r="I67" s="48">
        <f>C67+F67</f>
        <v>4410740</v>
      </c>
      <c r="J67" s="48">
        <f>D67+G67</f>
        <v>1089868.24</v>
      </c>
      <c r="K67" s="49">
        <f t="shared" ref="K67:K77" si="19">J67/I67*100</f>
        <v>24.709419281118361</v>
      </c>
      <c r="N67" s="16">
        <f t="shared" si="10"/>
        <v>0</v>
      </c>
    </row>
    <row r="68" spans="1:14" ht="127.5" customHeight="1">
      <c r="A68" s="46" t="s">
        <v>71</v>
      </c>
      <c r="B68" s="50">
        <v>3050</v>
      </c>
      <c r="C68" s="48">
        <v>455100</v>
      </c>
      <c r="D68" s="48">
        <v>170869.9</v>
      </c>
      <c r="E68" s="49">
        <f t="shared" si="18"/>
        <v>37.545572401669965</v>
      </c>
      <c r="F68" s="48"/>
      <c r="G68" s="48"/>
      <c r="H68" s="49"/>
      <c r="I68" s="48">
        <f t="shared" ref="I68:J71" si="20">C68+F68</f>
        <v>455100</v>
      </c>
      <c r="J68" s="48">
        <f t="shared" si="20"/>
        <v>170869.9</v>
      </c>
      <c r="K68" s="49">
        <f t="shared" si="19"/>
        <v>37.545572401669965</v>
      </c>
      <c r="N68" s="16">
        <f t="shared" si="10"/>
        <v>0</v>
      </c>
    </row>
    <row r="69" spans="1:14" ht="140.25" customHeight="1">
      <c r="A69" s="46" t="s">
        <v>83</v>
      </c>
      <c r="B69" s="50">
        <v>3100</v>
      </c>
      <c r="C69" s="48">
        <f>27996565+6972200</f>
        <v>34968765</v>
      </c>
      <c r="D69" s="48">
        <v>15964665.529999999</v>
      </c>
      <c r="E69" s="49">
        <f t="shared" si="18"/>
        <v>45.654073084937366</v>
      </c>
      <c r="F69" s="48">
        <v>44300</v>
      </c>
      <c r="G69" s="48">
        <v>1379629.42</v>
      </c>
      <c r="H69" s="49"/>
      <c r="I69" s="48">
        <f t="shared" si="20"/>
        <v>35013065</v>
      </c>
      <c r="J69" s="48">
        <f t="shared" si="20"/>
        <v>17344294.949999999</v>
      </c>
      <c r="K69" s="49">
        <f t="shared" si="19"/>
        <v>49.536637109604655</v>
      </c>
      <c r="N69" s="16">
        <f t="shared" si="10"/>
        <v>0</v>
      </c>
    </row>
    <row r="70" spans="1:14" ht="96" customHeight="1">
      <c r="A70" s="46" t="s">
        <v>84</v>
      </c>
      <c r="B70" s="50">
        <v>3120</v>
      </c>
      <c r="C70" s="48">
        <v>7556743</v>
      </c>
      <c r="D70" s="48">
        <v>3853330.42</v>
      </c>
      <c r="E70" s="49">
        <f t="shared" si="18"/>
        <v>50.991947456728383</v>
      </c>
      <c r="F70" s="48"/>
      <c r="G70" s="48">
        <v>4948725.62</v>
      </c>
      <c r="H70" s="49"/>
      <c r="I70" s="48">
        <f t="shared" si="20"/>
        <v>7556743</v>
      </c>
      <c r="J70" s="48">
        <f t="shared" si="20"/>
        <v>8802056.0399999991</v>
      </c>
      <c r="K70" s="49">
        <f t="shared" si="19"/>
        <v>116.47949440651877</v>
      </c>
      <c r="N70" s="16">
        <f t="shared" si="10"/>
        <v>0</v>
      </c>
    </row>
    <row r="71" spans="1:14" ht="98.25" customHeight="1">
      <c r="A71" s="46" t="s">
        <v>85</v>
      </c>
      <c r="B71" s="50">
        <v>3130</v>
      </c>
      <c r="C71" s="48">
        <v>13194269.109999999</v>
      </c>
      <c r="D71" s="48">
        <v>5142447.0199999996</v>
      </c>
      <c r="E71" s="49">
        <f t="shared" si="18"/>
        <v>38.97485322701592</v>
      </c>
      <c r="F71" s="48"/>
      <c r="G71" s="48">
        <v>32193.46</v>
      </c>
      <c r="H71" s="53"/>
      <c r="I71" s="48">
        <f t="shared" si="20"/>
        <v>13194269.109999999</v>
      </c>
      <c r="J71" s="48">
        <f t="shared" si="20"/>
        <v>5174640.4799999995</v>
      </c>
      <c r="K71" s="49">
        <f t="shared" si="19"/>
        <v>39.218849008302513</v>
      </c>
      <c r="N71" s="16">
        <f t="shared" si="10"/>
        <v>0</v>
      </c>
    </row>
    <row r="72" spans="1:14" ht="173.25" customHeight="1">
      <c r="A72" s="46" t="s">
        <v>48</v>
      </c>
      <c r="B72" s="50">
        <v>3140</v>
      </c>
      <c r="C72" s="48">
        <v>205300</v>
      </c>
      <c r="D72" s="48">
        <v>83357.440000000002</v>
      </c>
      <c r="E72" s="49">
        <f t="shared" si="18"/>
        <v>40.602747199220651</v>
      </c>
      <c r="F72" s="48"/>
      <c r="G72" s="48"/>
      <c r="H72" s="53"/>
      <c r="I72" s="48">
        <f t="shared" ref="I72:J75" si="21">C72+F72</f>
        <v>205300</v>
      </c>
      <c r="J72" s="48">
        <f t="shared" si="21"/>
        <v>83357.440000000002</v>
      </c>
      <c r="K72" s="49">
        <f t="shared" si="19"/>
        <v>40.602747199220651</v>
      </c>
      <c r="N72" s="16">
        <f t="shared" si="10"/>
        <v>0</v>
      </c>
    </row>
    <row r="73" spans="1:14" ht="169.5" customHeight="1">
      <c r="A73" s="46" t="s">
        <v>72</v>
      </c>
      <c r="B73" s="50">
        <v>3160</v>
      </c>
      <c r="C73" s="48">
        <v>8713400</v>
      </c>
      <c r="D73" s="48">
        <v>3344774.37</v>
      </c>
      <c r="E73" s="49">
        <f t="shared" si="18"/>
        <v>38.386558289531067</v>
      </c>
      <c r="F73" s="48"/>
      <c r="G73" s="48"/>
      <c r="H73" s="53"/>
      <c r="I73" s="48">
        <f t="shared" si="21"/>
        <v>8713400</v>
      </c>
      <c r="J73" s="48">
        <f t="shared" si="21"/>
        <v>3344774.37</v>
      </c>
      <c r="K73" s="49">
        <f t="shared" si="19"/>
        <v>38.386558289531067</v>
      </c>
      <c r="N73" s="16">
        <f t="shared" si="10"/>
        <v>0</v>
      </c>
    </row>
    <row r="74" spans="1:14" ht="139.5" customHeight="1">
      <c r="A74" s="46" t="s">
        <v>73</v>
      </c>
      <c r="B74" s="50">
        <v>3180</v>
      </c>
      <c r="C74" s="48">
        <v>4679700</v>
      </c>
      <c r="D74" s="48">
        <v>1364659.47</v>
      </c>
      <c r="E74" s="49">
        <f t="shared" si="18"/>
        <v>29.161259696134366</v>
      </c>
      <c r="F74" s="48"/>
      <c r="G74" s="48"/>
      <c r="H74" s="53"/>
      <c r="I74" s="48">
        <f t="shared" si="21"/>
        <v>4679700</v>
      </c>
      <c r="J74" s="48">
        <f t="shared" si="21"/>
        <v>1364659.47</v>
      </c>
      <c r="K74" s="49">
        <f t="shared" si="19"/>
        <v>29.161259696134366</v>
      </c>
      <c r="N74" s="16">
        <f t="shared" si="10"/>
        <v>0</v>
      </c>
    </row>
    <row r="75" spans="1:14" ht="67.5" customHeight="1">
      <c r="A75" s="46" t="s">
        <v>86</v>
      </c>
      <c r="B75" s="50">
        <v>3190</v>
      </c>
      <c r="C75" s="48">
        <v>84300</v>
      </c>
      <c r="D75" s="48"/>
      <c r="E75" s="49">
        <f t="shared" si="18"/>
        <v>0</v>
      </c>
      <c r="F75" s="48"/>
      <c r="G75" s="48"/>
      <c r="H75" s="53"/>
      <c r="I75" s="48">
        <f t="shared" si="21"/>
        <v>84300</v>
      </c>
      <c r="J75" s="48">
        <f t="shared" si="21"/>
        <v>0</v>
      </c>
      <c r="K75" s="49">
        <f t="shared" si="19"/>
        <v>0</v>
      </c>
      <c r="N75" s="16">
        <f t="shared" si="10"/>
        <v>0</v>
      </c>
    </row>
    <row r="76" spans="1:14" ht="57.75" customHeight="1">
      <c r="A76" s="46" t="s">
        <v>14</v>
      </c>
      <c r="B76" s="50">
        <v>3210</v>
      </c>
      <c r="C76" s="48">
        <v>23790</v>
      </c>
      <c r="D76" s="48">
        <v>18186.63</v>
      </c>
      <c r="E76" s="49">
        <f t="shared" si="18"/>
        <v>76.446532156368235</v>
      </c>
      <c r="F76" s="48"/>
      <c r="G76" s="48"/>
      <c r="H76" s="53"/>
      <c r="I76" s="48">
        <f t="shared" ref="I76:J77" si="22">C76+F76</f>
        <v>23790</v>
      </c>
      <c r="J76" s="48">
        <f t="shared" si="22"/>
        <v>18186.63</v>
      </c>
      <c r="K76" s="49">
        <f t="shared" si="19"/>
        <v>76.446532156368235</v>
      </c>
      <c r="N76" s="16">
        <f t="shared" si="10"/>
        <v>0</v>
      </c>
    </row>
    <row r="77" spans="1:14" ht="49.5" customHeight="1">
      <c r="A77" s="46" t="s">
        <v>87</v>
      </c>
      <c r="B77" s="50">
        <v>3240</v>
      </c>
      <c r="C77" s="48">
        <v>24912125</v>
      </c>
      <c r="D77" s="48">
        <v>19673143.559999999</v>
      </c>
      <c r="E77" s="49">
        <f t="shared" si="18"/>
        <v>78.970154332478657</v>
      </c>
      <c r="F77" s="48"/>
      <c r="G77" s="48"/>
      <c r="H77" s="49"/>
      <c r="I77" s="48">
        <f t="shared" si="22"/>
        <v>24912125</v>
      </c>
      <c r="J77" s="48">
        <f t="shared" si="22"/>
        <v>19673143.559999999</v>
      </c>
      <c r="K77" s="49">
        <f t="shared" si="19"/>
        <v>78.970154332478657</v>
      </c>
      <c r="N77" s="16">
        <f t="shared" si="10"/>
        <v>0</v>
      </c>
    </row>
    <row r="78" spans="1:14" s="13" customFormat="1" ht="75" customHeight="1">
      <c r="A78" s="42" t="s">
        <v>49</v>
      </c>
      <c r="B78" s="51" t="s">
        <v>50</v>
      </c>
      <c r="C78" s="44">
        <f>C79+C80+C81+C82</f>
        <v>32369015.079999998</v>
      </c>
      <c r="D78" s="44">
        <f>D79+D80+D81+D82</f>
        <v>13054149.540000001</v>
      </c>
      <c r="E78" s="45">
        <f t="shared" ref="E78:E89" si="23">D78/C78*100</f>
        <v>40.329152764570317</v>
      </c>
      <c r="F78" s="44">
        <f>F79+F80+F81+F82</f>
        <v>650000</v>
      </c>
      <c r="G78" s="44">
        <f>G79+G80+G81+G82</f>
        <v>362677.34</v>
      </c>
      <c r="H78" s="45">
        <f>G78/F78*100</f>
        <v>55.79651384615385</v>
      </c>
      <c r="I78" s="44">
        <f>I79+I80+I81+I82</f>
        <v>33019015.079999998</v>
      </c>
      <c r="J78" s="44">
        <f>J79+J80+J81+J82</f>
        <v>13416826.879999999</v>
      </c>
      <c r="K78" s="45">
        <f t="shared" ref="K78:K87" si="24">J78/I78*100</f>
        <v>40.633637458576793</v>
      </c>
      <c r="N78" s="16">
        <f t="shared" si="10"/>
        <v>0</v>
      </c>
    </row>
    <row r="79" spans="1:14" ht="57" customHeight="1">
      <c r="A79" s="46" t="s">
        <v>74</v>
      </c>
      <c r="B79" s="50" t="s">
        <v>51</v>
      </c>
      <c r="C79" s="48">
        <v>10540890</v>
      </c>
      <c r="D79" s="48">
        <v>4539780.25</v>
      </c>
      <c r="E79" s="49">
        <f t="shared" si="23"/>
        <v>43.068282184900895</v>
      </c>
      <c r="F79" s="48">
        <v>300000</v>
      </c>
      <c r="G79" s="48">
        <v>149411.32</v>
      </c>
      <c r="H79" s="49">
        <f>G79/F79*100</f>
        <v>49.803773333333332</v>
      </c>
      <c r="I79" s="48">
        <f t="shared" ref="I79:J82" si="25">C79+F79</f>
        <v>10840890</v>
      </c>
      <c r="J79" s="48">
        <f t="shared" si="25"/>
        <v>4689191.57</v>
      </c>
      <c r="K79" s="49">
        <f t="shared" si="24"/>
        <v>43.254673463156621</v>
      </c>
      <c r="N79" s="16">
        <f t="shared" si="10"/>
        <v>0</v>
      </c>
    </row>
    <row r="80" spans="1:14" ht="103.5" customHeight="1">
      <c r="A80" s="46" t="s">
        <v>75</v>
      </c>
      <c r="B80" s="50" t="s">
        <v>52</v>
      </c>
      <c r="C80" s="48">
        <v>10254579.33</v>
      </c>
      <c r="D80" s="48">
        <v>4571029.05</v>
      </c>
      <c r="E80" s="49">
        <f t="shared" si="23"/>
        <v>44.575490645699652</v>
      </c>
      <c r="F80" s="48">
        <v>350000</v>
      </c>
      <c r="G80" s="48">
        <v>176798.1</v>
      </c>
      <c r="H80" s="49">
        <f>G80/F80*100</f>
        <v>50.513742857142866</v>
      </c>
      <c r="I80" s="48">
        <f t="shared" si="25"/>
        <v>10604579.33</v>
      </c>
      <c r="J80" s="48">
        <f t="shared" si="25"/>
        <v>4747827.1499999994</v>
      </c>
      <c r="K80" s="49">
        <f t="shared" si="24"/>
        <v>44.771480341219714</v>
      </c>
      <c r="N80" s="16">
        <f t="shared" si="10"/>
        <v>0</v>
      </c>
    </row>
    <row r="81" spans="1:14" ht="56.25" customHeight="1">
      <c r="A81" s="46" t="s">
        <v>76</v>
      </c>
      <c r="B81" s="50">
        <v>4070</v>
      </c>
      <c r="C81" s="48">
        <v>1359465</v>
      </c>
      <c r="D81" s="48">
        <v>771800</v>
      </c>
      <c r="E81" s="49">
        <f t="shared" si="23"/>
        <v>56.77233323402956</v>
      </c>
      <c r="F81" s="48"/>
      <c r="G81" s="48"/>
      <c r="H81" s="49"/>
      <c r="I81" s="48">
        <f t="shared" si="25"/>
        <v>1359465</v>
      </c>
      <c r="J81" s="48">
        <f t="shared" si="25"/>
        <v>771800</v>
      </c>
      <c r="K81" s="49">
        <f t="shared" si="24"/>
        <v>56.77233323402956</v>
      </c>
      <c r="N81" s="16">
        <f t="shared" si="10"/>
        <v>0</v>
      </c>
    </row>
    <row r="82" spans="1:14" ht="76.5" customHeight="1">
      <c r="A82" s="46" t="s">
        <v>88</v>
      </c>
      <c r="B82" s="50">
        <v>4080</v>
      </c>
      <c r="C82" s="48">
        <f>2948275.75+7265805</f>
        <v>10214080.75</v>
      </c>
      <c r="D82" s="48">
        <v>3171540.24</v>
      </c>
      <c r="E82" s="49">
        <f t="shared" si="23"/>
        <v>31.050667383846559</v>
      </c>
      <c r="F82" s="48"/>
      <c r="G82" s="48">
        <f>6443.92+30024</f>
        <v>36467.919999999998</v>
      </c>
      <c r="H82" s="49"/>
      <c r="I82" s="48">
        <f t="shared" si="25"/>
        <v>10214080.75</v>
      </c>
      <c r="J82" s="48">
        <f t="shared" si="25"/>
        <v>3208008.16</v>
      </c>
      <c r="K82" s="49">
        <f t="shared" si="24"/>
        <v>31.407703135693342</v>
      </c>
      <c r="N82" s="16">
        <f t="shared" si="10"/>
        <v>0</v>
      </c>
    </row>
    <row r="83" spans="1:14" s="13" customFormat="1" ht="56.25" customHeight="1">
      <c r="A83" s="42" t="s">
        <v>53</v>
      </c>
      <c r="B83" s="51" t="s">
        <v>54</v>
      </c>
      <c r="C83" s="44">
        <f>C84+C85+C86+C87</f>
        <v>36566601.280000001</v>
      </c>
      <c r="D83" s="44">
        <f>D84+D85+D86+D87</f>
        <v>14858236.74</v>
      </c>
      <c r="E83" s="45">
        <f t="shared" si="23"/>
        <v>40.633354536361225</v>
      </c>
      <c r="F83" s="44">
        <f>F84+F85+F86+F87</f>
        <v>0</v>
      </c>
      <c r="G83" s="44">
        <f>G84+G85+G86+G87</f>
        <v>647421.05000000005</v>
      </c>
      <c r="H83" s="49"/>
      <c r="I83" s="44">
        <f>I84+I85+I86+I87</f>
        <v>36566601.280000001</v>
      </c>
      <c r="J83" s="44">
        <f>J84+J85+J86+J87</f>
        <v>15505657.790000001</v>
      </c>
      <c r="K83" s="45">
        <f t="shared" si="24"/>
        <v>42.403880172699502</v>
      </c>
      <c r="N83" s="16">
        <f t="shared" si="10"/>
        <v>0</v>
      </c>
    </row>
    <row r="84" spans="1:14" ht="61.5" customHeight="1">
      <c r="A84" s="46" t="s">
        <v>55</v>
      </c>
      <c r="B84" s="50">
        <v>5010</v>
      </c>
      <c r="C84" s="48">
        <f>1790000+1290000</f>
        <v>3080000</v>
      </c>
      <c r="D84" s="48">
        <v>1219739.6499999999</v>
      </c>
      <c r="E84" s="49">
        <f t="shared" si="23"/>
        <v>39.601936688311682</v>
      </c>
      <c r="F84" s="48"/>
      <c r="G84" s="48"/>
      <c r="H84" s="49"/>
      <c r="I84" s="48">
        <f t="shared" ref="I84:J89" si="26">C84+F84</f>
        <v>3080000</v>
      </c>
      <c r="J84" s="48">
        <f t="shared" si="26"/>
        <v>1219739.6499999999</v>
      </c>
      <c r="K84" s="49">
        <f t="shared" si="24"/>
        <v>39.601936688311682</v>
      </c>
      <c r="N84" s="16">
        <f t="shared" si="10"/>
        <v>0</v>
      </c>
    </row>
    <row r="85" spans="1:14" ht="81" customHeight="1">
      <c r="A85" s="46" t="s">
        <v>59</v>
      </c>
      <c r="B85" s="50">
        <v>5020</v>
      </c>
      <c r="C85" s="48">
        <v>50000</v>
      </c>
      <c r="D85" s="48">
        <v>25900</v>
      </c>
      <c r="E85" s="49">
        <f t="shared" si="23"/>
        <v>51.800000000000004</v>
      </c>
      <c r="F85" s="48"/>
      <c r="G85" s="48"/>
      <c r="H85" s="49"/>
      <c r="I85" s="48">
        <f t="shared" si="26"/>
        <v>50000</v>
      </c>
      <c r="J85" s="48">
        <f t="shared" si="26"/>
        <v>25900</v>
      </c>
      <c r="K85" s="49">
        <f t="shared" si="24"/>
        <v>51.800000000000004</v>
      </c>
      <c r="N85" s="16">
        <f t="shared" si="10"/>
        <v>0</v>
      </c>
    </row>
    <row r="86" spans="1:14" ht="80.25" customHeight="1">
      <c r="A86" s="46" t="s">
        <v>56</v>
      </c>
      <c r="B86" s="50">
        <v>5030</v>
      </c>
      <c r="C86" s="48">
        <v>32626746.280000001</v>
      </c>
      <c r="D86" s="48">
        <v>13376517.23</v>
      </c>
      <c r="E86" s="49">
        <f t="shared" si="23"/>
        <v>40.998624610630344</v>
      </c>
      <c r="F86" s="48"/>
      <c r="G86" s="48">
        <v>647421.05000000005</v>
      </c>
      <c r="H86" s="49"/>
      <c r="I86" s="48">
        <f t="shared" si="26"/>
        <v>32626746.280000001</v>
      </c>
      <c r="J86" s="48">
        <f t="shared" si="26"/>
        <v>14023938.280000001</v>
      </c>
      <c r="K86" s="49">
        <f t="shared" si="24"/>
        <v>42.982950735104687</v>
      </c>
      <c r="N86" s="16">
        <f t="shared" si="10"/>
        <v>0</v>
      </c>
    </row>
    <row r="87" spans="1:14" ht="86.25" customHeight="1">
      <c r="A87" s="46" t="s">
        <v>62</v>
      </c>
      <c r="B87" s="50">
        <v>5060</v>
      </c>
      <c r="C87" s="48">
        <v>809855</v>
      </c>
      <c r="D87" s="48">
        <v>236079.86</v>
      </c>
      <c r="E87" s="49">
        <f t="shared" si="23"/>
        <v>29.15088009581962</v>
      </c>
      <c r="F87" s="48"/>
      <c r="G87" s="48"/>
      <c r="H87" s="49"/>
      <c r="I87" s="48">
        <f t="shared" si="26"/>
        <v>809855</v>
      </c>
      <c r="J87" s="48">
        <f t="shared" si="26"/>
        <v>236079.86</v>
      </c>
      <c r="K87" s="49">
        <f t="shared" si="24"/>
        <v>29.15088009581962</v>
      </c>
      <c r="N87" s="16">
        <f t="shared" si="10"/>
        <v>0</v>
      </c>
    </row>
    <row r="88" spans="1:14" s="13" customFormat="1" ht="60" customHeight="1">
      <c r="A88" s="42" t="s">
        <v>7</v>
      </c>
      <c r="B88" s="51" t="s">
        <v>57</v>
      </c>
      <c r="C88" s="44">
        <f>C89+C90+C91+C92</f>
        <v>169127861.56999999</v>
      </c>
      <c r="D88" s="44">
        <f>D89+D90+D91+D92</f>
        <v>74098075.640000015</v>
      </c>
      <c r="E88" s="45">
        <f>D88/C88*100</f>
        <v>43.811868105085516</v>
      </c>
      <c r="F88" s="44">
        <f>F89+F90+F91+F92</f>
        <v>166422497.50999999</v>
      </c>
      <c r="G88" s="44">
        <f>G89+G90+G91+G92</f>
        <v>34381708.43</v>
      </c>
      <c r="H88" s="45">
        <f t="shared" ref="H88:H91" si="27">G88/F88*100</f>
        <v>20.659291228299271</v>
      </c>
      <c r="I88" s="44">
        <f>I89+I90+I91+I92</f>
        <v>335550359.07999998</v>
      </c>
      <c r="J88" s="44">
        <f>J89+J90+J91+J92</f>
        <v>108479784.07000001</v>
      </c>
      <c r="K88" s="45">
        <f t="shared" ref="K88:K91" si="28">J88/I88*100</f>
        <v>32.328913122735443</v>
      </c>
      <c r="N88" s="16">
        <f t="shared" si="10"/>
        <v>0</v>
      </c>
    </row>
    <row r="89" spans="1:14" ht="84.75" customHeight="1">
      <c r="A89" s="46" t="s">
        <v>89</v>
      </c>
      <c r="B89" s="50">
        <v>6010</v>
      </c>
      <c r="C89" s="48">
        <v>40862650</v>
      </c>
      <c r="D89" s="48">
        <v>22002860.460000001</v>
      </c>
      <c r="E89" s="49">
        <f t="shared" si="23"/>
        <v>53.845897072265259</v>
      </c>
      <c r="F89" s="48">
        <v>47723000</v>
      </c>
      <c r="G89" s="48">
        <v>24175000</v>
      </c>
      <c r="H89" s="49">
        <f t="shared" si="27"/>
        <v>50.656915952475742</v>
      </c>
      <c r="I89" s="48">
        <f t="shared" si="26"/>
        <v>88585650</v>
      </c>
      <c r="J89" s="48">
        <f t="shared" si="26"/>
        <v>46177860.460000001</v>
      </c>
      <c r="K89" s="49">
        <f>J89/I89*100</f>
        <v>52.127924172820315</v>
      </c>
      <c r="N89" s="16">
        <f t="shared" si="10"/>
        <v>0</v>
      </c>
    </row>
    <row r="90" spans="1:14" ht="58.5" customHeight="1">
      <c r="A90" s="46" t="s">
        <v>77</v>
      </c>
      <c r="B90" s="50">
        <v>6030</v>
      </c>
      <c r="C90" s="48">
        <v>120434672</v>
      </c>
      <c r="D90" s="48">
        <v>48126300.469999999</v>
      </c>
      <c r="E90" s="49">
        <f t="shared" ref="E90:E93" si="29">D90/C90*100</f>
        <v>39.960502794411227</v>
      </c>
      <c r="F90" s="48">
        <v>118219617.51000001</v>
      </c>
      <c r="G90" s="48">
        <v>10174443.43</v>
      </c>
      <c r="H90" s="49">
        <f t="shared" si="27"/>
        <v>8.6063917683876454</v>
      </c>
      <c r="I90" s="48">
        <f t="shared" ref="I90:I92" si="30">C90+F90</f>
        <v>238654289.50999999</v>
      </c>
      <c r="J90" s="48">
        <f t="shared" ref="J90:J92" si="31">D90+G90</f>
        <v>58300743.899999999</v>
      </c>
      <c r="K90" s="49">
        <f t="shared" si="28"/>
        <v>24.428952867221398</v>
      </c>
      <c r="N90" s="16">
        <f t="shared" si="10"/>
        <v>0</v>
      </c>
    </row>
    <row r="91" spans="1:14" ht="87.75" customHeight="1">
      <c r="A91" s="46" t="s">
        <v>90</v>
      </c>
      <c r="B91" s="50">
        <v>6080</v>
      </c>
      <c r="C91" s="48">
        <v>1060000</v>
      </c>
      <c r="D91" s="48">
        <v>497287.92</v>
      </c>
      <c r="E91" s="49">
        <f t="shared" si="29"/>
        <v>46.913954716981131</v>
      </c>
      <c r="F91" s="48">
        <v>79880</v>
      </c>
      <c r="G91" s="48">
        <v>32265</v>
      </c>
      <c r="H91" s="49">
        <f t="shared" si="27"/>
        <v>40.391837756634949</v>
      </c>
      <c r="I91" s="48">
        <f t="shared" si="30"/>
        <v>1139880</v>
      </c>
      <c r="J91" s="48">
        <f t="shared" si="31"/>
        <v>529552.91999999993</v>
      </c>
      <c r="K91" s="49">
        <f t="shared" si="28"/>
        <v>46.456900726392249</v>
      </c>
      <c r="N91" s="16">
        <f t="shared" si="10"/>
        <v>0</v>
      </c>
    </row>
    <row r="92" spans="1:14" ht="72" customHeight="1">
      <c r="A92" s="46" t="s">
        <v>78</v>
      </c>
      <c r="B92" s="50">
        <v>6090</v>
      </c>
      <c r="C92" s="48">
        <v>6770539.5700000003</v>
      </c>
      <c r="D92" s="48">
        <v>3471626.79</v>
      </c>
      <c r="E92" s="49">
        <f t="shared" si="29"/>
        <v>51.27548187418688</v>
      </c>
      <c r="F92" s="48">
        <v>400000</v>
      </c>
      <c r="G92" s="48"/>
      <c r="H92" s="49"/>
      <c r="I92" s="48">
        <f t="shared" si="30"/>
        <v>7170539.5700000003</v>
      </c>
      <c r="J92" s="48">
        <f t="shared" si="31"/>
        <v>3471626.79</v>
      </c>
      <c r="K92" s="49">
        <f>J92/I92*100</f>
        <v>48.415140257011366</v>
      </c>
      <c r="N92" s="16">
        <f t="shared" si="10"/>
        <v>0</v>
      </c>
    </row>
    <row r="93" spans="1:14" s="13" customFormat="1" ht="48" customHeight="1">
      <c r="A93" s="42" t="s">
        <v>79</v>
      </c>
      <c r="B93" s="51">
        <v>7000</v>
      </c>
      <c r="C93" s="44">
        <f>SUM(C94:C99)</f>
        <v>350651352.42000002</v>
      </c>
      <c r="D93" s="44">
        <f>SUM(D94:D99)</f>
        <v>130386522.86000001</v>
      </c>
      <c r="E93" s="45">
        <f t="shared" si="29"/>
        <v>37.184092392670095</v>
      </c>
      <c r="F93" s="44">
        <f>SUM(F94:F99)</f>
        <v>979147766.39999998</v>
      </c>
      <c r="G93" s="44">
        <f>SUM(G94:G99)</f>
        <v>213687203.76000002</v>
      </c>
      <c r="H93" s="45">
        <f>G93/F93*100</f>
        <v>21.823795252646764</v>
      </c>
      <c r="I93" s="44">
        <f t="shared" ref="I93:J93" si="32">SUM(I94:I99)</f>
        <v>1329799118.8200002</v>
      </c>
      <c r="J93" s="44">
        <f t="shared" si="32"/>
        <v>344073726.62</v>
      </c>
      <c r="K93" s="45">
        <f>J93/I93*100</f>
        <v>25.874112995751908</v>
      </c>
      <c r="N93" s="16">
        <f t="shared" si="10"/>
        <v>0</v>
      </c>
    </row>
    <row r="94" spans="1:14" ht="58.5" customHeight="1">
      <c r="A94" s="46" t="s">
        <v>96</v>
      </c>
      <c r="B94" s="50">
        <v>7130</v>
      </c>
      <c r="C94" s="48">
        <v>793738</v>
      </c>
      <c r="D94" s="48">
        <v>454650</v>
      </c>
      <c r="E94" s="49">
        <f>D94/C94*100</f>
        <v>57.279606116879876</v>
      </c>
      <c r="F94" s="48">
        <v>175199.03</v>
      </c>
      <c r="G94" s="48"/>
      <c r="H94" s="49"/>
      <c r="I94" s="48">
        <f t="shared" ref="I94:I96" si="33">C94+F94</f>
        <v>968937.03</v>
      </c>
      <c r="J94" s="48">
        <f t="shared" ref="J94:J96" si="34">D94+G94</f>
        <v>454650</v>
      </c>
      <c r="K94" s="49">
        <f t="shared" ref="K94" si="35">J94/I94*100</f>
        <v>46.922553883609957</v>
      </c>
      <c r="N94" s="16">
        <f t="shared" si="10"/>
        <v>0</v>
      </c>
    </row>
    <row r="95" spans="1:14" s="25" customFormat="1" ht="52.5" customHeight="1">
      <c r="A95" s="46" t="s">
        <v>124</v>
      </c>
      <c r="B95" s="50">
        <v>7300</v>
      </c>
      <c r="C95" s="48">
        <v>1829699</v>
      </c>
      <c r="D95" s="48">
        <v>718798.23</v>
      </c>
      <c r="E95" s="49">
        <f>D95/C95*100</f>
        <v>39.285053443216619</v>
      </c>
      <c r="F95" s="48">
        <v>96265957.709999993</v>
      </c>
      <c r="G95" s="48">
        <v>34118255.079999998</v>
      </c>
      <c r="H95" s="49">
        <f t="shared" ref="H95:H96" si="36">G95/F95*100</f>
        <v>35.441661716783436</v>
      </c>
      <c r="I95" s="48">
        <f t="shared" si="33"/>
        <v>98095656.709999993</v>
      </c>
      <c r="J95" s="48">
        <f t="shared" si="34"/>
        <v>34837053.309999995</v>
      </c>
      <c r="K95" s="49">
        <f>J95/I95*100</f>
        <v>35.513349396282358</v>
      </c>
      <c r="N95" s="16">
        <f t="shared" si="10"/>
        <v>0</v>
      </c>
    </row>
    <row r="96" spans="1:14" s="25" customFormat="1" ht="70.5" customHeight="1">
      <c r="A96" s="46" t="s">
        <v>125</v>
      </c>
      <c r="B96" s="50">
        <v>7400</v>
      </c>
      <c r="C96" s="48">
        <v>337656486.42000002</v>
      </c>
      <c r="D96" s="48">
        <v>128128597.12</v>
      </c>
      <c r="E96" s="49">
        <f>D96/C96*100</f>
        <v>37.946434400974297</v>
      </c>
      <c r="F96" s="48">
        <v>86621040.319999993</v>
      </c>
      <c r="G96" s="48">
        <v>909560.57</v>
      </c>
      <c r="H96" s="49">
        <f t="shared" si="36"/>
        <v>1.0500457702191679</v>
      </c>
      <c r="I96" s="48">
        <f t="shared" si="33"/>
        <v>424277526.74000001</v>
      </c>
      <c r="J96" s="48">
        <f t="shared" si="34"/>
        <v>129038157.69</v>
      </c>
      <c r="K96" s="49">
        <f>J96/I96*100</f>
        <v>30.413620698103909</v>
      </c>
      <c r="N96" s="16">
        <f t="shared" si="10"/>
        <v>0</v>
      </c>
    </row>
    <row r="97" spans="1:18" ht="53.25" customHeight="1">
      <c r="A97" s="46" t="s">
        <v>126</v>
      </c>
      <c r="B97" s="50">
        <v>7500</v>
      </c>
      <c r="C97" s="48">
        <v>1000000</v>
      </c>
      <c r="D97" s="48">
        <v>86750</v>
      </c>
      <c r="E97" s="49">
        <f>D97/C97*100</f>
        <v>8.6749999999999989</v>
      </c>
      <c r="F97" s="52"/>
      <c r="G97" s="48"/>
      <c r="H97" s="49"/>
      <c r="I97" s="48">
        <f t="shared" ref="I97:I98" si="37">C97+F97</f>
        <v>1000000</v>
      </c>
      <c r="J97" s="48">
        <f t="shared" ref="J97:J98" si="38">D97+G97</f>
        <v>86750</v>
      </c>
      <c r="K97" s="49">
        <f>J97/I97*100</f>
        <v>8.6749999999999989</v>
      </c>
      <c r="N97" s="16">
        <f t="shared" si="10"/>
        <v>0</v>
      </c>
    </row>
    <row r="98" spans="1:18" ht="68.25" customHeight="1">
      <c r="A98" s="46" t="s">
        <v>127</v>
      </c>
      <c r="B98" s="50">
        <v>7600</v>
      </c>
      <c r="C98" s="48">
        <v>8363179</v>
      </c>
      <c r="D98" s="48">
        <v>997727.51</v>
      </c>
      <c r="E98" s="49">
        <f t="shared" ref="E98" si="39">D98/C98*100</f>
        <v>11.930003052666935</v>
      </c>
      <c r="F98" s="48">
        <v>389002097.69999999</v>
      </c>
      <c r="G98" s="48">
        <v>178659388.11000001</v>
      </c>
      <c r="H98" s="49">
        <f>G98/F98*100</f>
        <v>45.927615600618907</v>
      </c>
      <c r="I98" s="48">
        <f t="shared" si="37"/>
        <v>397365276.69999999</v>
      </c>
      <c r="J98" s="48">
        <f t="shared" si="38"/>
        <v>179657115.62</v>
      </c>
      <c r="K98" s="49">
        <f t="shared" ref="K98" si="40">J98/I98*100</f>
        <v>45.212082221174107</v>
      </c>
      <c r="N98" s="16">
        <f t="shared" si="10"/>
        <v>0</v>
      </c>
    </row>
    <row r="99" spans="1:18" ht="129.75" customHeight="1">
      <c r="A99" s="46" t="s">
        <v>123</v>
      </c>
      <c r="B99" s="50">
        <v>7700</v>
      </c>
      <c r="C99" s="48">
        <v>1008250</v>
      </c>
      <c r="D99" s="48"/>
      <c r="E99" s="49">
        <f t="shared" ref="E99:E103" si="41">D99/C99*100</f>
        <v>0</v>
      </c>
      <c r="F99" s="48">
        <v>407083471.63999999</v>
      </c>
      <c r="G99" s="48"/>
      <c r="H99" s="49"/>
      <c r="I99" s="48">
        <f t="shared" ref="I99:J103" si="42">C99+F99</f>
        <v>408091721.63999999</v>
      </c>
      <c r="J99" s="48">
        <f t="shared" ref="J99" si="43">D99+G99</f>
        <v>0</v>
      </c>
      <c r="K99" s="49">
        <f t="shared" ref="K99" si="44">J99/I99*100</f>
        <v>0</v>
      </c>
      <c r="N99" s="16">
        <f t="shared" si="10"/>
        <v>0</v>
      </c>
    </row>
    <row r="100" spans="1:18" s="13" customFormat="1" ht="45.75" customHeight="1">
      <c r="A100" s="42" t="s">
        <v>80</v>
      </c>
      <c r="B100" s="51">
        <v>8000</v>
      </c>
      <c r="C100" s="44">
        <f>SUM(C101:C106)</f>
        <v>376537432.38</v>
      </c>
      <c r="D100" s="44">
        <f>SUM(D101:D106)</f>
        <v>10527943.379999999</v>
      </c>
      <c r="E100" s="45">
        <f t="shared" si="41"/>
        <v>2.7959885192437501</v>
      </c>
      <c r="F100" s="44">
        <f t="shared" ref="F100:G100" si="45">SUM(F101:F106)</f>
        <v>227813625.44</v>
      </c>
      <c r="G100" s="44">
        <f t="shared" si="45"/>
        <v>194987450.66</v>
      </c>
      <c r="H100" s="45">
        <f>G100/F100*100</f>
        <v>85.590776356506595</v>
      </c>
      <c r="I100" s="44">
        <f t="shared" ref="I100" si="46">SUM(I101:I106)</f>
        <v>604351057.81999993</v>
      </c>
      <c r="J100" s="44">
        <f t="shared" ref="J100" si="47">SUM(J101:J106)</f>
        <v>205515394.03999999</v>
      </c>
      <c r="K100" s="45">
        <f t="shared" ref="K100:K103" si="48">J100/I100*100</f>
        <v>34.005962491623656</v>
      </c>
      <c r="N100" s="16">
        <f t="shared" si="10"/>
        <v>0</v>
      </c>
    </row>
    <row r="101" spans="1:18" s="13" customFormat="1" ht="65.25" customHeight="1">
      <c r="A101" s="46" t="s">
        <v>128</v>
      </c>
      <c r="B101" s="50">
        <v>8100</v>
      </c>
      <c r="C101" s="48">
        <f>303780+3060914</f>
        <v>3364694</v>
      </c>
      <c r="D101" s="48">
        <v>1227370.28</v>
      </c>
      <c r="E101" s="49">
        <f t="shared" si="41"/>
        <v>36.477916862573537</v>
      </c>
      <c r="F101" s="44"/>
      <c r="G101" s="48">
        <v>565358.48</v>
      </c>
      <c r="H101" s="45"/>
      <c r="I101" s="48">
        <f t="shared" si="42"/>
        <v>3364694</v>
      </c>
      <c r="J101" s="48">
        <f t="shared" si="42"/>
        <v>1792728.76</v>
      </c>
      <c r="K101" s="49">
        <f t="shared" si="48"/>
        <v>53.280588368511374</v>
      </c>
      <c r="N101" s="16">
        <f t="shared" si="10"/>
        <v>0</v>
      </c>
    </row>
    <row r="102" spans="1:18" ht="44.25" customHeight="1">
      <c r="A102" s="46" t="s">
        <v>129</v>
      </c>
      <c r="B102" s="50">
        <v>8200</v>
      </c>
      <c r="C102" s="48">
        <v>51453132</v>
      </c>
      <c r="D102" s="48">
        <v>7823622.4900000002</v>
      </c>
      <c r="E102" s="49">
        <f t="shared" si="41"/>
        <v>15.205337723658882</v>
      </c>
      <c r="F102" s="48">
        <v>225748000</v>
      </c>
      <c r="G102" s="48">
        <v>193971120.91</v>
      </c>
      <c r="H102" s="49">
        <f>G102/F102*100</f>
        <v>85.92373837641972</v>
      </c>
      <c r="I102" s="48">
        <f t="shared" si="42"/>
        <v>277201132</v>
      </c>
      <c r="J102" s="48">
        <f t="shared" si="42"/>
        <v>201794743.40000001</v>
      </c>
      <c r="K102" s="49">
        <f t="shared" si="48"/>
        <v>72.7972291974623</v>
      </c>
      <c r="N102" s="16">
        <f t="shared" si="10"/>
        <v>0</v>
      </c>
    </row>
    <row r="103" spans="1:18" ht="67.5" customHeight="1">
      <c r="A103" s="46" t="s">
        <v>130</v>
      </c>
      <c r="B103" s="50">
        <v>8300</v>
      </c>
      <c r="C103" s="48">
        <f>1317600+91000+1094248</f>
        <v>2502848</v>
      </c>
      <c r="D103" s="48">
        <v>1086434.6100000001</v>
      </c>
      <c r="E103" s="49">
        <f t="shared" si="41"/>
        <v>43.407934081494368</v>
      </c>
      <c r="F103" s="48">
        <v>2065625.44</v>
      </c>
      <c r="G103" s="48">
        <v>450971.27</v>
      </c>
      <c r="H103" s="49">
        <f>G103/F103*100</f>
        <v>21.832189963733214</v>
      </c>
      <c r="I103" s="48">
        <f t="shared" si="42"/>
        <v>4568473.4399999995</v>
      </c>
      <c r="J103" s="48">
        <f t="shared" si="42"/>
        <v>1537405.8800000001</v>
      </c>
      <c r="K103" s="49">
        <f t="shared" si="48"/>
        <v>33.652507783869275</v>
      </c>
      <c r="N103" s="16">
        <f t="shared" si="10"/>
        <v>0</v>
      </c>
    </row>
    <row r="104" spans="1:18" ht="56.25" customHeight="1">
      <c r="A104" s="46" t="s">
        <v>131</v>
      </c>
      <c r="B104" s="50">
        <v>8400</v>
      </c>
      <c r="C104" s="48">
        <v>1240000</v>
      </c>
      <c r="D104" s="48">
        <v>390516</v>
      </c>
      <c r="E104" s="49">
        <f t="shared" ref="E104:E112" si="49">D104/C104*100</f>
        <v>31.493225806451612</v>
      </c>
      <c r="F104" s="48"/>
      <c r="G104" s="48"/>
      <c r="H104" s="49"/>
      <c r="I104" s="48">
        <f t="shared" ref="I104:I105" si="50">C104+F104</f>
        <v>1240000</v>
      </c>
      <c r="J104" s="48">
        <f t="shared" ref="J104:J105" si="51">D104+G104</f>
        <v>390516</v>
      </c>
      <c r="K104" s="49">
        <f t="shared" ref="K104:K108" si="52">J104/I104*100</f>
        <v>31.493225806451612</v>
      </c>
      <c r="N104" s="16">
        <f t="shared" si="10"/>
        <v>0</v>
      </c>
    </row>
    <row r="105" spans="1:18" ht="50.25" customHeight="1">
      <c r="A105" s="46" t="s">
        <v>81</v>
      </c>
      <c r="B105" s="50">
        <v>8600</v>
      </c>
      <c r="C105" s="48">
        <v>21000</v>
      </c>
      <c r="D105" s="48"/>
      <c r="E105" s="49">
        <f t="shared" si="49"/>
        <v>0</v>
      </c>
      <c r="F105" s="48"/>
      <c r="G105" s="48"/>
      <c r="H105" s="49"/>
      <c r="I105" s="48">
        <f t="shared" si="50"/>
        <v>21000</v>
      </c>
      <c r="J105" s="48">
        <f t="shared" si="51"/>
        <v>0</v>
      </c>
      <c r="K105" s="49">
        <f t="shared" si="52"/>
        <v>0</v>
      </c>
      <c r="N105" s="16">
        <f t="shared" si="10"/>
        <v>0</v>
      </c>
    </row>
    <row r="106" spans="1:18" ht="58.5" customHeight="1">
      <c r="A106" s="46" t="s">
        <v>109</v>
      </c>
      <c r="B106" s="50">
        <v>8710</v>
      </c>
      <c r="C106" s="48">
        <v>317955758.38</v>
      </c>
      <c r="D106" s="48"/>
      <c r="E106" s="49">
        <f t="shared" si="49"/>
        <v>0</v>
      </c>
      <c r="F106" s="48"/>
      <c r="G106" s="48"/>
      <c r="H106" s="49"/>
      <c r="I106" s="48">
        <f>C106+F106</f>
        <v>317955758.38</v>
      </c>
      <c r="J106" s="48"/>
      <c r="K106" s="49"/>
      <c r="N106" s="16">
        <f t="shared" si="10"/>
        <v>0</v>
      </c>
    </row>
    <row r="107" spans="1:18" s="13" customFormat="1" ht="41.25" customHeight="1">
      <c r="A107" s="42" t="s">
        <v>61</v>
      </c>
      <c r="B107" s="51">
        <v>9000</v>
      </c>
      <c r="C107" s="41">
        <f>C108+C109+C110</f>
        <v>480700454</v>
      </c>
      <c r="D107" s="41">
        <f>D108+D109+D110</f>
        <v>288641102.99000001</v>
      </c>
      <c r="E107" s="45">
        <f t="shared" si="49"/>
        <v>60.04593933460275</v>
      </c>
      <c r="F107" s="44">
        <f>F109+F110</f>
        <v>48812479</v>
      </c>
      <c r="G107" s="44">
        <f>G109+G110</f>
        <v>48794606</v>
      </c>
      <c r="H107" s="45">
        <f t="shared" ref="H107:H110" si="53">G107/F107*100</f>
        <v>99.963384363248593</v>
      </c>
      <c r="I107" s="41">
        <f>I108+I109+I110</f>
        <v>529512933</v>
      </c>
      <c r="J107" s="41">
        <f>J108+J109+J110</f>
        <v>337435708.99000001</v>
      </c>
      <c r="K107" s="45">
        <f t="shared" si="52"/>
        <v>63.725678441549981</v>
      </c>
      <c r="N107" s="16">
        <f t="shared" si="10"/>
        <v>0</v>
      </c>
    </row>
    <row r="108" spans="1:18" ht="35.25" customHeight="1">
      <c r="A108" s="46" t="s">
        <v>58</v>
      </c>
      <c r="B108" s="50">
        <v>9110</v>
      </c>
      <c r="C108" s="48">
        <v>379020400</v>
      </c>
      <c r="D108" s="48">
        <v>189510000</v>
      </c>
      <c r="E108" s="49">
        <f t="shared" si="49"/>
        <v>49.999947232391712</v>
      </c>
      <c r="F108" s="48"/>
      <c r="G108" s="48"/>
      <c r="H108" s="45"/>
      <c r="I108" s="48">
        <f t="shared" ref="I108:J110" si="54">C108+F108</f>
        <v>379020400</v>
      </c>
      <c r="J108" s="48">
        <f t="shared" si="54"/>
        <v>189510000</v>
      </c>
      <c r="K108" s="49">
        <f t="shared" si="52"/>
        <v>49.999947232391712</v>
      </c>
      <c r="N108" s="16">
        <f t="shared" si="10"/>
        <v>0</v>
      </c>
    </row>
    <row r="109" spans="1:18" ht="38.25" customHeight="1">
      <c r="A109" s="46" t="s">
        <v>63</v>
      </c>
      <c r="B109" s="50">
        <v>9770</v>
      </c>
      <c r="C109" s="48">
        <v>2539600</v>
      </c>
      <c r="D109" s="48">
        <v>859316.99</v>
      </c>
      <c r="E109" s="49">
        <f t="shared" si="49"/>
        <v>33.836706174200657</v>
      </c>
      <c r="F109" s="48">
        <v>3500000</v>
      </c>
      <c r="G109" s="48">
        <v>3500000</v>
      </c>
      <c r="H109" s="49">
        <f t="shared" si="53"/>
        <v>100</v>
      </c>
      <c r="I109" s="48">
        <f t="shared" si="54"/>
        <v>6039600</v>
      </c>
      <c r="J109" s="48">
        <f t="shared" si="54"/>
        <v>4359316.99</v>
      </c>
      <c r="K109" s="49">
        <f>J109/I109*100</f>
        <v>72.178902410755683</v>
      </c>
      <c r="N109" s="16">
        <f t="shared" si="10"/>
        <v>0</v>
      </c>
    </row>
    <row r="110" spans="1:18" ht="83.25" customHeight="1">
      <c r="A110" s="46" t="s">
        <v>110</v>
      </c>
      <c r="B110" s="50">
        <v>9800</v>
      </c>
      <c r="C110" s="48">
        <v>99140454</v>
      </c>
      <c r="D110" s="48">
        <v>98271786</v>
      </c>
      <c r="E110" s="49">
        <f t="shared" si="49"/>
        <v>99.123800663652389</v>
      </c>
      <c r="F110" s="48">
        <v>45312479</v>
      </c>
      <c r="G110" s="48">
        <v>45294606</v>
      </c>
      <c r="H110" s="49">
        <f t="shared" si="53"/>
        <v>99.960556119650832</v>
      </c>
      <c r="I110" s="48">
        <f t="shared" si="54"/>
        <v>144452933</v>
      </c>
      <c r="J110" s="48">
        <f t="shared" si="54"/>
        <v>143566392</v>
      </c>
      <c r="K110" s="49">
        <f>J110/I110*100</f>
        <v>99.386276912771294</v>
      </c>
      <c r="N110" s="16">
        <f t="shared" si="10"/>
        <v>0</v>
      </c>
    </row>
    <row r="111" spans="1:18" s="13" customFormat="1" ht="47.25" customHeight="1">
      <c r="A111" s="54" t="s">
        <v>3</v>
      </c>
      <c r="B111" s="55"/>
      <c r="C111" s="44">
        <f>C48+C52+C64+C66+C78+C88+C93+C100+C107+C83</f>
        <v>3582387715.0800004</v>
      </c>
      <c r="D111" s="44">
        <f>D48+D52+D64+D66+D78+D88+D93+D100+D107+D83</f>
        <v>1599893934.2800007</v>
      </c>
      <c r="E111" s="45">
        <f t="shared" si="49"/>
        <v>44.659988296221378</v>
      </c>
      <c r="F111" s="44">
        <f>F48+F52+F64+F66+F78+F88+F93+F100+F107+F83</f>
        <v>1647464460.3499999</v>
      </c>
      <c r="G111" s="41">
        <f>G48+G52+G64+G66+G78+G88+G93+G100+G107+G83</f>
        <v>615001218.31999993</v>
      </c>
      <c r="H111" s="45">
        <f>G111/F111*100</f>
        <v>37.330166029156366</v>
      </c>
      <c r="I111" s="44">
        <f>I48+I52+I64+I66+I78+I88+I93+I100+I107+I83</f>
        <v>5229852175.4300003</v>
      </c>
      <c r="J111" s="44">
        <f>J48+J52+J64+J66+J78+J88+J93+J100+J107+J83</f>
        <v>2214895152.5999994</v>
      </c>
      <c r="K111" s="45">
        <f>J111/I111*100</f>
        <v>42.351008753280681</v>
      </c>
      <c r="N111" s="16">
        <f t="shared" si="10"/>
        <v>0</v>
      </c>
      <c r="R111" s="16"/>
    </row>
    <row r="112" spans="1:18" s="19" customFormat="1" ht="48.75" customHeight="1">
      <c r="A112" s="29" t="s">
        <v>8</v>
      </c>
      <c r="B112" s="29"/>
      <c r="C112" s="30">
        <v>51000000</v>
      </c>
      <c r="D112" s="30">
        <v>1000000</v>
      </c>
      <c r="E112" s="49">
        <f t="shared" si="49"/>
        <v>1.9607843137254901</v>
      </c>
      <c r="F112" s="30">
        <v>917654</v>
      </c>
      <c r="G112" s="48">
        <v>294976.2</v>
      </c>
      <c r="H112" s="49">
        <f>G112/F112*100</f>
        <v>32.14459916264736</v>
      </c>
      <c r="I112" s="30">
        <f>SUM(C112+F112)</f>
        <v>51917654</v>
      </c>
      <c r="J112" s="30">
        <f>SUM(D112+G112)</f>
        <v>1294976.2</v>
      </c>
      <c r="K112" s="49">
        <f>J112/I112*100</f>
        <v>2.4942887442487289</v>
      </c>
      <c r="N112" s="16">
        <f t="shared" si="10"/>
        <v>0</v>
      </c>
    </row>
    <row r="113" spans="1:14" ht="50.25" customHeight="1">
      <c r="A113" s="56" t="s">
        <v>9</v>
      </c>
      <c r="B113" s="57"/>
      <c r="C113" s="48">
        <v>-453518000.92000002</v>
      </c>
      <c r="D113" s="48">
        <v>-847003141.83000004</v>
      </c>
      <c r="E113" s="48"/>
      <c r="F113" s="48">
        <v>1082905647.71</v>
      </c>
      <c r="G113" s="48">
        <v>458475558.29000002</v>
      </c>
      <c r="H113" s="48"/>
      <c r="I113" s="48">
        <f>C113+F113</f>
        <v>629387646.78999996</v>
      </c>
      <c r="J113" s="48">
        <f>D113+G113</f>
        <v>-388527583.54000002</v>
      </c>
      <c r="K113" s="49"/>
      <c r="N113" s="16">
        <f t="shared" ref="N113" si="55">I113-F113-C113</f>
        <v>0</v>
      </c>
    </row>
    <row r="114" spans="1:14" s="7" customFormat="1" ht="91.5" customHeight="1">
      <c r="A114" s="21"/>
      <c r="B114" s="22"/>
      <c r="C114" s="26">
        <f>C46+C113-C111-C112</f>
        <v>-4.76837158203125E-7</v>
      </c>
      <c r="D114" s="24">
        <f>D46+D113-D111-D112</f>
        <v>-4.76837158203125E-7</v>
      </c>
      <c r="E114" s="24">
        <f>E46+E113-E111-E112</f>
        <v>13.275325959849447</v>
      </c>
      <c r="F114" s="24">
        <f>F46+F113-F111-F112</f>
        <v>0</v>
      </c>
      <c r="G114" s="24">
        <f>G46+G113-G111-G112</f>
        <v>4.7672074288129807E-8</v>
      </c>
      <c r="H114" s="24">
        <f>H46+H113-H111-H112</f>
        <v>-41.742287276000923</v>
      </c>
      <c r="I114" s="24">
        <f>I46+I113-I111-I112</f>
        <v>0</v>
      </c>
      <c r="J114" s="24">
        <f>J46+J113-J111-J112</f>
        <v>7.6298601925373077E-7</v>
      </c>
      <c r="K114" s="24">
        <f>K46+K113-K111-K112</f>
        <v>11.141455311801264</v>
      </c>
      <c r="L114" s="6"/>
    </row>
    <row r="115" spans="1:14" ht="29.25" customHeight="1">
      <c r="A115" s="80" t="s">
        <v>91</v>
      </c>
      <c r="B115" s="80"/>
      <c r="C115" s="80"/>
      <c r="D115" s="58"/>
      <c r="E115" s="59"/>
      <c r="F115" s="58"/>
      <c r="G115" s="58"/>
      <c r="H115" s="59"/>
      <c r="I115" s="60"/>
      <c r="J115" s="60"/>
      <c r="K115" s="23"/>
    </row>
    <row r="116" spans="1:14" ht="4.5" customHeight="1">
      <c r="A116" s="80"/>
      <c r="B116" s="80"/>
      <c r="C116" s="80"/>
      <c r="D116" s="58"/>
      <c r="E116" s="59"/>
      <c r="F116" s="58"/>
      <c r="G116" s="58"/>
      <c r="H116" s="59"/>
      <c r="I116" s="58"/>
      <c r="J116" s="58"/>
      <c r="K116" s="23"/>
    </row>
    <row r="117" spans="1:14" ht="33">
      <c r="A117" s="61" t="s">
        <v>13</v>
      </c>
      <c r="B117" s="62"/>
      <c r="C117" s="63"/>
      <c r="D117" s="58"/>
      <c r="E117" s="59"/>
      <c r="F117" s="58"/>
      <c r="G117" s="58"/>
      <c r="H117" s="59"/>
      <c r="I117" s="79" t="s">
        <v>111</v>
      </c>
      <c r="J117" s="79"/>
      <c r="K117" s="23"/>
    </row>
    <row r="118" spans="1:14" ht="33">
      <c r="A118" s="61"/>
      <c r="B118" s="62"/>
      <c r="C118" s="64">
        <f>C49+C117-C115-C116</f>
        <v>192310781.06999999</v>
      </c>
      <c r="D118" s="58"/>
      <c r="E118" s="59"/>
      <c r="F118" s="58"/>
      <c r="G118" s="58"/>
      <c r="H118" s="59"/>
      <c r="I118" s="65"/>
      <c r="J118" s="65"/>
      <c r="K118" s="23"/>
    </row>
    <row r="119" spans="1:14" ht="30" customHeight="1">
      <c r="A119" s="66"/>
      <c r="B119" s="67"/>
      <c r="C119" s="68"/>
      <c r="D119" s="69"/>
      <c r="E119" s="70"/>
      <c r="F119" s="69"/>
      <c r="G119" s="69"/>
      <c r="H119" s="70"/>
      <c r="I119" s="71"/>
      <c r="J119" s="71"/>
    </row>
    <row r="120" spans="1:14" ht="48" customHeight="1">
      <c r="A120" s="66" t="s">
        <v>35</v>
      </c>
      <c r="B120" s="67"/>
      <c r="C120" s="72"/>
      <c r="D120" s="72"/>
      <c r="E120" s="70"/>
      <c r="F120" s="72"/>
      <c r="G120" s="72"/>
      <c r="H120" s="70"/>
      <c r="I120" s="71" t="s">
        <v>112</v>
      </c>
      <c r="J120" s="71"/>
      <c r="K120" s="10"/>
    </row>
    <row r="121" spans="1:14" ht="23.25" customHeight="1">
      <c r="A121" s="77"/>
      <c r="B121" s="77"/>
      <c r="C121" s="77"/>
      <c r="D121" s="8"/>
      <c r="F121" s="11"/>
      <c r="G121" s="8"/>
      <c r="I121" s="78"/>
      <c r="J121" s="78"/>
      <c r="K121" s="78"/>
    </row>
    <row r="122" spans="1:14" ht="23.25">
      <c r="C122" s="17">
        <f>C111+C112-C46-C113</f>
        <v>0</v>
      </c>
      <c r="D122" s="17">
        <f>D111+D112-D46-D113</f>
        <v>0</v>
      </c>
      <c r="E122" s="17"/>
      <c r="F122" s="17">
        <f>F111+F112-F46-F113</f>
        <v>0</v>
      </c>
      <c r="G122" s="17">
        <f>G111+G112-G46-G113</f>
        <v>0</v>
      </c>
      <c r="H122" s="17"/>
      <c r="I122" s="17">
        <f>I111+I112-I46-I113</f>
        <v>0</v>
      </c>
      <c r="J122" s="17">
        <f>J111+J112-J46-J113</f>
        <v>-8.9406967163085938E-7</v>
      </c>
      <c r="K122" s="12"/>
    </row>
    <row r="123" spans="1:14" ht="23.25">
      <c r="C123" s="8"/>
      <c r="D123" s="17"/>
      <c r="E123" s="12"/>
      <c r="F123" s="8"/>
      <c r="G123" s="17"/>
      <c r="H123" s="12"/>
      <c r="I123" s="8"/>
      <c r="J123" s="8"/>
      <c r="K123" s="12"/>
    </row>
    <row r="127" spans="1:14" ht="23.25">
      <c r="C127" s="17"/>
      <c r="D127" s="17"/>
      <c r="E127" s="17"/>
      <c r="F127" s="17"/>
      <c r="G127" s="17"/>
      <c r="H127" s="17"/>
      <c r="I127" s="17"/>
      <c r="J127" s="17"/>
    </row>
    <row r="133" spans="3:10" ht="23.25">
      <c r="C133" s="18"/>
      <c r="D133" s="18"/>
      <c r="E133" s="18"/>
      <c r="F133" s="18"/>
      <c r="G133" s="18"/>
      <c r="H133" s="18"/>
      <c r="I133" s="18"/>
      <c r="J133" s="18"/>
    </row>
  </sheetData>
  <mergeCells count="16">
    <mergeCell ref="I1:K1"/>
    <mergeCell ref="I3:K3"/>
    <mergeCell ref="A4:K4"/>
    <mergeCell ref="J5:K5"/>
    <mergeCell ref="C6:E6"/>
    <mergeCell ref="A121:C121"/>
    <mergeCell ref="I121:K121"/>
    <mergeCell ref="I117:J117"/>
    <mergeCell ref="A115:C116"/>
    <mergeCell ref="I2:K2"/>
    <mergeCell ref="F6:H6"/>
    <mergeCell ref="A9:K9"/>
    <mergeCell ref="A47:K47"/>
    <mergeCell ref="I6:K6"/>
    <mergeCell ref="A6:A7"/>
    <mergeCell ref="B6:B7"/>
  </mergeCells>
  <phoneticPr fontId="2" type="noConversion"/>
  <hyperlinks>
    <hyperlink ref="A32" r:id="rId1" location="n3" display="https://zakon.rada.gov.ua/rada/show/971_002-20 - n3"/>
  </hyperlinks>
  <printOptions horizontalCentered="1"/>
  <pageMargins left="0.39370078740157483" right="0.39370078740157483" top="1.1811023622047245" bottom="0.59055118110236227" header="0.98425196850393704" footer="0.39370078740157483"/>
  <pageSetup paperSize="9" scale="32" firstPageNumber="2" orientation="landscape" useFirstPageNumber="1" r:id="rId2"/>
  <headerFooter differentFirst="1" alignWithMargins="0">
    <oddHeader>&amp;C&amp;"Times New Roman,полужирный"&amp;24 &amp;P&amp;R&amp;"Times New Roman,обычный"&amp;24Продовження  додатка</oddHeader>
    <firstHeader>&amp;C&amp;"Times New Roman,полужирный"&amp;20 2</firstHeader>
  </headerFooter>
  <rowBreaks count="3" manualBreakCount="3">
    <brk id="17" max="10" man="1"/>
    <brk id="31" max="10" man="1"/>
    <brk id="4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Fin Dept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123</cp:lastModifiedBy>
  <cp:lastPrinted>2023-07-19T11:25:57Z</cp:lastPrinted>
  <dcterms:created xsi:type="dcterms:W3CDTF">2008-02-19T13:14:27Z</dcterms:created>
  <dcterms:modified xsi:type="dcterms:W3CDTF">2023-07-19T11:26:07Z</dcterms:modified>
</cp:coreProperties>
</file>