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БДР\БДР 2023\на сесію у вересні 2023\"/>
    </mc:Choice>
  </mc:AlternateContent>
  <bookViews>
    <workbookView xWindow="0" yWindow="180" windowWidth="28800" windowHeight="1225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L9" i="1" l="1"/>
  <c r="L15" i="1" l="1"/>
  <c r="L16" i="1" l="1"/>
  <c r="K136" i="1" l="1"/>
  <c r="L47" i="1" l="1"/>
  <c r="K47" i="1"/>
  <c r="M109" i="1" l="1"/>
  <c r="M41" i="1"/>
  <c r="M17" i="1"/>
  <c r="M16" i="1"/>
  <c r="M15" i="1"/>
  <c r="M14" i="1"/>
  <c r="M13" i="1"/>
  <c r="M12" i="1"/>
  <c r="M10" i="1"/>
  <c r="M9" i="1" l="1"/>
  <c r="M8" i="1"/>
  <c r="L132" i="1"/>
  <c r="M136" i="1" l="1"/>
  <c r="L100" i="1" l="1"/>
  <c r="K100" i="1"/>
  <c r="L109" i="1" l="1"/>
  <c r="K109" i="1"/>
  <c r="J47" i="1"/>
  <c r="I100" i="1"/>
  <c r="L136" i="1" l="1"/>
  <c r="G136" i="1"/>
  <c r="J109" i="1"/>
  <c r="J101" i="1"/>
  <c r="I47" i="1"/>
  <c r="J136" i="1" l="1"/>
  <c r="J100" i="1"/>
  <c r="I115" i="1"/>
  <c r="I8" i="1"/>
  <c r="I13" i="1"/>
  <c r="I136" i="1" l="1"/>
  <c r="I109" i="1"/>
  <c r="H35" i="1" l="1"/>
  <c r="H9" i="1"/>
  <c r="H15" i="1" l="1"/>
  <c r="H12" i="1"/>
  <c r="H14" i="1"/>
  <c r="H114" i="1"/>
  <c r="H8" i="1"/>
  <c r="H10" i="1"/>
  <c r="H136" i="1" l="1"/>
</calcChain>
</file>

<file path=xl/sharedStrings.xml><?xml version="1.0" encoding="utf-8"?>
<sst xmlns="http://schemas.openxmlformats.org/spreadsheetml/2006/main" count="319" uniqueCount="226">
  <si>
    <t>№
з/п</t>
  </si>
  <si>
    <t>Завдання</t>
  </si>
  <si>
    <t>Зміст заходів</t>
  </si>
  <si>
    <t>Термін вико
нання</t>
  </si>
  <si>
    <t>Виконавці</t>
  </si>
  <si>
    <t>Джерела фінансування</t>
  </si>
  <si>
    <t>Очікуваний результат</t>
  </si>
  <si>
    <t>Всього по програмі</t>
  </si>
  <si>
    <t>1.</t>
  </si>
  <si>
    <t>2.</t>
  </si>
  <si>
    <t>3.</t>
  </si>
  <si>
    <t>4.</t>
  </si>
  <si>
    <t>1. Утримання</t>
  </si>
  <si>
    <t>2. Удосконалення</t>
  </si>
  <si>
    <t>3. Створення нових об`єктів</t>
  </si>
  <si>
    <t>Секретар міської ради</t>
  </si>
  <si>
    <t>Лесі Українки-Юрка Тютюнника</t>
  </si>
  <si>
    <t>Зменшення кількості ДТП за участю пішоходів в темну пору доби.</t>
  </si>
  <si>
    <t>2018 рік</t>
  </si>
  <si>
    <t xml:space="preserve">2019 рік </t>
  </si>
  <si>
    <t>2020 рік</t>
  </si>
  <si>
    <t>Забезпечення належного безперебійного функціонування світлофорних об’єктів</t>
  </si>
  <si>
    <t>Забезпечення належної організації безпеки руху транспорту та пішоходів, нанесення дорожньої розмітки, заміна і поновлення турнікетного огородження, зменшення причин та умов виникнення ДТП,
створення безпечних умов учасникам дорожнього руху.</t>
  </si>
  <si>
    <t>Київської та Хлібної;</t>
  </si>
  <si>
    <t>В.Бердичівської та Театральної;</t>
  </si>
  <si>
    <t>Київської та Князів Острозьких;</t>
  </si>
  <si>
    <t>В.Бердичівської та Михайлівської;</t>
  </si>
  <si>
    <t>В.Бердичівська та І.Кочерги;</t>
  </si>
  <si>
    <t>В.Бердичівської та І.Франка;</t>
  </si>
  <si>
    <t>В.Бердичівської та Шевченка.</t>
  </si>
  <si>
    <t>5.</t>
  </si>
  <si>
    <t>Безпечний перехід проїжджої частини</t>
  </si>
  <si>
    <t>Впорядкувати розміщення дорожніх знаків, дорожньої розмітки, організувати дорожній рух відповідно до встановлених норм.</t>
  </si>
  <si>
    <t>6.</t>
  </si>
  <si>
    <t>7.</t>
  </si>
  <si>
    <t>8.</t>
  </si>
  <si>
    <t>9.</t>
  </si>
  <si>
    <t>4. Превентивна діяльність</t>
  </si>
  <si>
    <t>10.</t>
  </si>
  <si>
    <t>Покращення обізнаності водіїв у ПДР</t>
  </si>
  <si>
    <t xml:space="preserve">Князів Острозьких-Шевченка </t>
  </si>
  <si>
    <t>Встановити пано з витягом із ПДР щодо переходу дороги перед нерегульованими пішохідними переходами.</t>
  </si>
  <si>
    <t>Підвищення уваги пішоходів перед переходом дороги, забезпечення обізнаності у ПДР в частині обовязків пішохода , як учасника дорожнього руху</t>
  </si>
  <si>
    <t>12.</t>
  </si>
  <si>
    <t>13.</t>
  </si>
  <si>
    <t>Усвідомлення небезпеки у випадку недотримання ПДР, привернення уваги до проблеми смертності, травматизму на дорогах через недотримання ПДР.</t>
  </si>
  <si>
    <t>Навчити правилам дорожнього руху велосипедистів</t>
  </si>
  <si>
    <t>Усвідомлення велосипедистів, що вони також є учасниками дорожднього руху і несуть відповідальність за життя і здоров`я своє та інших учасників руху. Наявність знань щодо прав та обов`язків велосипедистів.</t>
  </si>
  <si>
    <t>−"напівсферичних куль"</t>
  </si>
  <si>
    <t>5. Безпека дорожнього руху в м. Житомирі</t>
  </si>
  <si>
    <t>в т.ч. виготовлення ПКД</t>
  </si>
  <si>
    <t>по вул. Київське шосе, 126</t>
  </si>
  <si>
    <t>1.1. Утримання, технічне обслуговування, монтаж, ремонт світлофорних об’єктів, інші роботи пов’язані з їх належною експлуатацією</t>
  </si>
  <si>
    <t xml:space="preserve">Забезпечення надійної роботи світлофорних об’єктів, оптимізація споживання електроенергії за рахунок заміни лампових світлофорів на енергоефективні світлодіодні. </t>
  </si>
  <si>
    <t>1.2.Утримання, технічне обслуговування, ремонт, монтаж, заміна дорожніх знаків, інші роботи, пов’язані з їх належною експлуатацією.</t>
  </si>
  <si>
    <t>Покращення системи інформування учасників дорожнього руху, зменшення причин та умов виникнення ДТП.</t>
  </si>
  <si>
    <t>1.3. Забезпечення оплати спожитої електроенергії на світлофорних об’єктах</t>
  </si>
  <si>
    <t xml:space="preserve">2.2.2.«Організація дорожнього руху по вул. Козацькій в м. Житомирі (вул.Вільський Шлях до Проспекту Миру в частині реконструкції змін напрямків руху)» </t>
  </si>
  <si>
    <t>2.2.3. «Організація дорожнього руху по вул. Івана Мазепи та вул. Східній в частині реконструкції та впровадження одностороннього руху транспорту»</t>
  </si>
  <si>
    <t>просп. Миру та вул. Богунської</t>
  </si>
  <si>
    <t>шосе Київське та вул. Авіаторів</t>
  </si>
  <si>
    <t>Східної та Героїв Крут;</t>
  </si>
  <si>
    <t>Східної та Домбровського;</t>
  </si>
  <si>
    <t>Київської та Театральної;</t>
  </si>
  <si>
    <t xml:space="preserve">Київської та Покровської; </t>
  </si>
  <si>
    <t xml:space="preserve">Київської та Небесної Сотні; </t>
  </si>
  <si>
    <t>Розвантажити вулиці міста, збільшити пропускну спроможність вулиць, підвищити безпеку перетину доріг пішоходами. Організувати належну зміну дорожнього руху транспорту та пішоходів.</t>
  </si>
  <si>
    <t>Розвантаження вулиць, запобігання заторам. Підвищення безпеки для пішоходів під час перетину дороги.</t>
  </si>
  <si>
    <t>Розташування дорожніх знаків,  нанесення дорожньої розмітки відповідно встановлених норм та правил</t>
  </si>
  <si>
    <t>−стовпчиків;</t>
  </si>
  <si>
    <t>Підвищення дисципліни водіїв, зменшення швидкості руху на небезпечних ділянках дороги, зменшення кількості ДТП та травматизму, забезпечення безпеки пішоходів.</t>
  </si>
  <si>
    <t xml:space="preserve">Безпечний перетин дороги, регулювання руху транспорту та пішоходів. 
Економія електроенергії, яку використовують світлофори, зменшення викидів СО2, покращення видимості сигналу світлофора, підвищення безпеки проїзду та переходу перехресть. </t>
  </si>
  <si>
    <t>Безпечні пішохідні переходи,  зменшення швидкості проїзду пішохідних переходів, доступність маломобільних груп населення до тротуарів.</t>
  </si>
  <si>
    <t xml:space="preserve">3.4.2. антипаркувальних пристроїв: 
</t>
  </si>
  <si>
    <t>Нагадати водіям ПДР</t>
  </si>
  <si>
    <t>Виконком ЖМР, Упр-ня патрульної поліції м. Житомира, УПЗзГ міської ради, УТіЗ</t>
  </si>
  <si>
    <t xml:space="preserve">Князів Острозьких та Шевченка </t>
  </si>
  <si>
    <t>Малікова-Клосовського</t>
  </si>
  <si>
    <t>Орієнтовний обсяг фінансування по роках, тис. грн.</t>
  </si>
  <si>
    <t>Додаток 2
до Програми</t>
  </si>
  <si>
    <t>11.</t>
  </si>
  <si>
    <t xml:space="preserve">2.2.1.«Організація дорожнього руху по пров. 1-й Винокурний в м. Житомирі.» (Проспект Миру до вул. Олександра Клосовського в частині реконструкції зміни напрямків руху) </t>
  </si>
  <si>
    <t>по вул. Параджанова,72</t>
  </si>
  <si>
    <t>шосе Київське та Поліський проїзд</t>
  </si>
  <si>
    <t xml:space="preserve">в т.ч. виготовлення/коригування ПКД та проведення експертизи </t>
  </si>
  <si>
    <t>в т.ч. виготовлення/коригування ПКД</t>
  </si>
  <si>
    <t xml:space="preserve">Розмістити банери як соціальну рекламу в ЗМІ </t>
  </si>
  <si>
    <t>Придбати дорожнє обладнання для якісного та своєчасного нанесення дорожньої розмітки по місту</t>
  </si>
  <si>
    <t>3.4.4. декоративних скульптур (попереджувальних манекенів)</t>
  </si>
  <si>
    <t>Прийняти в експлуатацію об'єкти завершені будівництвом</t>
  </si>
  <si>
    <t>Отримання сертифікату готовності об'єкта до експлуатації</t>
  </si>
  <si>
    <t>14.</t>
  </si>
  <si>
    <t>Визначити точки концентрації ДТП та їх причини</t>
  </si>
  <si>
    <t>Кошти місцевого бюджету</t>
  </si>
  <si>
    <t xml:space="preserve">Кошти місцевого бюджету
</t>
  </si>
  <si>
    <t>15.</t>
  </si>
  <si>
    <t>Якісно нанесена дорожня розмітка</t>
  </si>
  <si>
    <t>2.2.5."Розробка циклограми світлофорних об'єктів та схеми ОДР на основі підрахунку та комп'ютерного моделювання транспортних потоків на перехрестях вул. Жуйка, В.Бердичівської , Св.Ріхтера і Гагаріна"</t>
  </si>
  <si>
    <t>Попередження аварійності шляхом усунення ямковості на дорогах</t>
  </si>
  <si>
    <t>Забезпечення чистоти вулиць та доріг</t>
  </si>
  <si>
    <t xml:space="preserve">Підняти пішохідні переходи або перехрестя до рівня тротуара </t>
  </si>
  <si>
    <t>3.4.5 придбання роздільників смуг руху (делініаторів)</t>
  </si>
  <si>
    <t>Придбати технічні засоби регулювання/
організації дорожнього руху</t>
  </si>
  <si>
    <t>−по вул. Івана Гонти</t>
  </si>
  <si>
    <t>− по шосе Київському</t>
  </si>
  <si>
    <t>2021 рік</t>
  </si>
  <si>
    <t>2022 рік</t>
  </si>
  <si>
    <t>по вул. Чуднівська,113</t>
  </si>
  <si>
    <t>по вул. Вільський шлях,14</t>
  </si>
  <si>
    <t>Кошти місцевого бюджету, кошти державного бюджету</t>
  </si>
  <si>
    <t>2020-2022 роки</t>
  </si>
  <si>
    <t>2.2.7. Виготовлення комплексної схеми організації дорожнього руху в м. Житомирі</t>
  </si>
  <si>
    <t xml:space="preserve"> ̶ протитаранних стовпчиків (болардів)</t>
  </si>
  <si>
    <t>Селецької та Космонавтів</t>
  </si>
  <si>
    <t xml:space="preserve"> на перехрестях вулиць:</t>
  </si>
  <si>
    <t>по вулицях:</t>
  </si>
  <si>
    <t xml:space="preserve">
50,00</t>
  </si>
  <si>
    <t>3.4.3. дорожніх конусів, гідробар'єрів, інших засобів регулювання дорожнього руху</t>
  </si>
  <si>
    <t>2023 рік</t>
  </si>
  <si>
    <r>
      <rPr>
        <b/>
        <sz val="13.5"/>
        <rFont val="Times New Roman"/>
        <family val="1"/>
        <charset val="204"/>
      </rPr>
      <t xml:space="preserve">2.2. </t>
    </r>
    <r>
      <rPr>
        <sz val="13.5"/>
        <rFont val="Times New Roman"/>
        <family val="1"/>
        <charset val="204"/>
      </rPr>
      <t>Організація дорожнього руху в м. Житомирі (в т.ч. за бюджетні кошти для забезпечення потреб виборчого округу м. Житомира):</t>
    </r>
  </si>
  <si>
    <r>
      <t xml:space="preserve">2.4. </t>
    </r>
    <r>
      <rPr>
        <sz val="13.5"/>
        <rFont val="Times New Roman"/>
        <family val="1"/>
        <charset val="204"/>
      </rPr>
      <t>Придбання дорожньої розміточної машини</t>
    </r>
  </si>
  <si>
    <r>
      <rPr>
        <b/>
        <sz val="13.5"/>
        <rFont val="Times New Roman"/>
        <family val="1"/>
        <charset val="204"/>
      </rPr>
      <t xml:space="preserve">2.5. </t>
    </r>
    <r>
      <rPr>
        <sz val="13.5"/>
        <rFont val="Times New Roman"/>
        <family val="1"/>
        <charset val="204"/>
      </rPr>
      <t xml:space="preserve">Придбання лафета </t>
    </r>
  </si>
  <si>
    <r>
      <t xml:space="preserve">2.6. </t>
    </r>
    <r>
      <rPr>
        <sz val="13.5"/>
        <color rgb="FF000000"/>
        <rFont val="Times New Roman"/>
        <family val="1"/>
        <charset val="204"/>
      </rPr>
      <t>Придбання бортового вантажно-пасажирського транспортного засобу</t>
    </r>
  </si>
  <si>
    <r>
      <t>2.7.</t>
    </r>
    <r>
      <rPr>
        <sz val="13.5"/>
        <color rgb="FF000000"/>
        <rFont val="Times New Roman"/>
        <family val="1"/>
        <charset val="204"/>
      </rPr>
      <t xml:space="preserve"> Придбання транспортного обладнання</t>
    </r>
  </si>
  <si>
    <r>
      <rPr>
        <b/>
        <sz val="13.5"/>
        <rFont val="Times New Roman"/>
        <family val="1"/>
        <charset val="204"/>
      </rPr>
      <t xml:space="preserve">3.1. </t>
    </r>
    <r>
      <rPr>
        <sz val="13.5"/>
        <rFont val="Times New Roman"/>
        <family val="1"/>
        <charset val="204"/>
      </rPr>
      <t xml:space="preserve">Будівництво світлофорних об’єктів в м. Житомирі, в т.ч.:
</t>
    </r>
  </si>
  <si>
    <r>
      <rPr>
        <b/>
        <sz val="13.5"/>
        <rFont val="Times New Roman"/>
        <family val="1"/>
        <charset val="204"/>
      </rPr>
      <t>3.2.</t>
    </r>
    <r>
      <rPr>
        <sz val="13.5"/>
        <rFont val="Times New Roman"/>
        <family val="1"/>
        <charset val="204"/>
      </rPr>
      <t xml:space="preserve"> Будівництво освітлення нерегульованих пішохідних переходів в м. Житомирі</t>
    </r>
  </si>
  <si>
    <r>
      <rPr>
        <b/>
        <sz val="13.5"/>
        <rFont val="Times New Roman"/>
        <family val="1"/>
        <charset val="204"/>
      </rPr>
      <t>3.3.</t>
    </r>
    <r>
      <rPr>
        <sz val="13.5"/>
        <rFont val="Times New Roman"/>
        <family val="1"/>
        <charset val="204"/>
      </rPr>
      <t xml:space="preserve"> Будівництво острівців безпеки для пішоходів в м. Житомирі, в т.ч.:</t>
    </r>
  </si>
  <si>
    <r>
      <rPr>
        <sz val="13.5"/>
        <rFont val="Calibri"/>
        <family val="2"/>
        <charset val="204"/>
      </rPr>
      <t>−</t>
    </r>
    <r>
      <rPr>
        <sz val="13.5"/>
        <rFont val="Times New Roman"/>
        <family val="1"/>
        <charset val="204"/>
      </rPr>
      <t>по проспекту Миру</t>
    </r>
  </si>
  <si>
    <r>
      <rPr>
        <sz val="13.5"/>
        <rFont val="Calibri"/>
        <family val="2"/>
        <charset val="204"/>
      </rPr>
      <t>−</t>
    </r>
    <r>
      <rPr>
        <sz val="13.5"/>
        <rFont val="Times New Roman"/>
        <family val="1"/>
        <charset val="204"/>
      </rPr>
      <t>по проспекту Незалежності</t>
    </r>
  </si>
  <si>
    <r>
      <rPr>
        <b/>
        <sz val="13.5"/>
        <rFont val="Times New Roman"/>
        <family val="1"/>
        <charset val="204"/>
      </rPr>
      <t xml:space="preserve">3.4. </t>
    </r>
    <r>
      <rPr>
        <sz val="13.5"/>
        <rFont val="Times New Roman"/>
        <family val="1"/>
        <charset val="204"/>
      </rPr>
      <t>Придбання дорожнього обладнання (в т.ч. за бюджетні кошти для забезпечення потреб виборчого округу м. Житомира) :</t>
    </r>
  </si>
  <si>
    <r>
      <rPr>
        <b/>
        <sz val="13.5"/>
        <rFont val="Times New Roman"/>
        <family val="1"/>
        <charset val="204"/>
      </rPr>
      <t>4.1.</t>
    </r>
    <r>
      <rPr>
        <sz val="13.5"/>
        <rFont val="Times New Roman"/>
        <family val="1"/>
        <charset val="204"/>
      </rPr>
      <t xml:space="preserve"> Придбання інформаційних панно (для розміщення їх біля нерегульованих  пішохідних переходів в 
м. Житомирі)</t>
    </r>
  </si>
  <si>
    <r>
      <rPr>
        <b/>
        <sz val="13.5"/>
        <rFont val="Times New Roman"/>
        <family val="1"/>
        <charset val="204"/>
      </rPr>
      <t>4.2</t>
    </r>
    <r>
      <rPr>
        <sz val="13.5"/>
        <rFont val="Times New Roman"/>
        <family val="1"/>
        <charset val="204"/>
      </rPr>
      <t>. Інформаційна кампанія серед водіїв м. Житомира про дотримання ПДР</t>
    </r>
  </si>
  <si>
    <r>
      <rPr>
        <b/>
        <sz val="13.5"/>
        <rFont val="Times New Roman"/>
        <family val="1"/>
        <charset val="204"/>
      </rPr>
      <t>4.3.</t>
    </r>
    <r>
      <rPr>
        <sz val="13.5"/>
        <rFont val="Times New Roman"/>
        <family val="1"/>
        <charset val="204"/>
      </rPr>
      <t xml:space="preserve"> Розміщення банерів в місті (сіті-лайт, білборд) із соціальною рекламою щодо безпеки руху транспорту та пішоходів в м. Житомирі</t>
    </r>
  </si>
  <si>
    <r>
      <rPr>
        <b/>
        <sz val="13.5"/>
        <rFont val="Times New Roman"/>
        <family val="1"/>
        <charset val="204"/>
      </rPr>
      <t>4.4</t>
    </r>
    <r>
      <rPr>
        <sz val="13.5"/>
        <rFont val="Times New Roman"/>
        <family val="1"/>
        <charset val="204"/>
      </rPr>
      <t>. Відкриті лекції  "Правила безпеки для велосипедистів" (велошкола)</t>
    </r>
  </si>
  <si>
    <r>
      <rPr>
        <b/>
        <sz val="13.5"/>
        <rFont val="Times New Roman"/>
        <family val="1"/>
        <charset val="204"/>
      </rPr>
      <t>5.1.</t>
    </r>
    <r>
      <rPr>
        <sz val="13.5"/>
        <rFont val="Times New Roman"/>
        <family val="1"/>
        <charset val="204"/>
      </rPr>
      <t xml:space="preserve"> Аналітичне дослідження проблематики ДТП в м. Житомирі</t>
    </r>
  </si>
  <si>
    <r>
      <rPr>
        <b/>
        <sz val="13.5"/>
        <rFont val="Times New Roman"/>
        <family val="1"/>
        <charset val="204"/>
      </rPr>
      <t>2.1.</t>
    </r>
    <r>
      <rPr>
        <sz val="13.5"/>
        <rFont val="Times New Roman"/>
        <family val="1"/>
        <charset val="204"/>
      </rPr>
      <t xml:space="preserve">  Капітальний ремонт перехресть вулиць з влаштуванням пішохідних переходів в м. Житомирі:</t>
    </r>
  </si>
  <si>
    <t>2.2.4. "Схема організації дорожнього руху на майдані Соборному в 
м. Житомирі"</t>
  </si>
  <si>
    <t xml:space="preserve">2.2.6.«Організація дорожнього руху по провул.1-й Богунський в 
м. Житомирі (в частині реконструкції змін напрямків руху)» </t>
  </si>
  <si>
    <t>2018-2023 роки</t>
  </si>
  <si>
    <t>2021-2023 рр.</t>
  </si>
  <si>
    <t>2.2.8. "Організація дорожнього руху по вул. Івана Мазепи (від проспекту Незалежності до вул. 
М. Грушевського в частині реконструкції змін напрямків руху)"</t>
  </si>
  <si>
    <r>
      <rPr>
        <b/>
        <sz val="13.5"/>
        <color rgb="FF000000"/>
        <rFont val="Times New Roman"/>
        <family val="1"/>
        <charset val="204"/>
      </rPr>
      <t xml:space="preserve">3.5. </t>
    </r>
    <r>
      <rPr>
        <sz val="13.5"/>
        <color rgb="FF000000"/>
        <rFont val="Times New Roman"/>
        <family val="1"/>
        <charset val="204"/>
      </rPr>
      <t>Отримання сертифікатів готовності об'єктів до експлуатації</t>
    </r>
  </si>
  <si>
    <t>Забезпечення виконання функцій утримання доріг в належному стані</t>
  </si>
  <si>
    <t>Добровольчих батальйонів та Гоголівської</t>
  </si>
  <si>
    <r>
      <rPr>
        <b/>
        <sz val="13.5"/>
        <color rgb="FF000000"/>
        <rFont val="Times New Roman"/>
        <family val="1"/>
        <charset val="204"/>
      </rPr>
      <t>3.6.</t>
    </r>
    <r>
      <rPr>
        <sz val="13.5"/>
        <color rgb="FF000000"/>
        <rFont val="Times New Roman"/>
        <family val="1"/>
        <charset val="204"/>
      </rPr>
      <t xml:space="preserve"> Придбання асфальтозмішувальної установки (АБЗ) (на умовах фінансового лізингу)</t>
    </r>
  </si>
  <si>
    <t>Наявність асфальтобетонної суміші для ремонту доріг</t>
  </si>
  <si>
    <t>Упорядкування паркування в місті</t>
  </si>
  <si>
    <t>2.2.9. "Організація дорожнього руху по вул. Тараса Бульби-Боровця  (від пров. 1-й Індустріальний до вул. Вільський шлях в частині реконструкції змін напрямків руху)"</t>
  </si>
  <si>
    <t>2.2.10. "Організація дорожнього руху по вул. Ольжича  (від вул. Володимирської до вул. Старовільської в частині реконструкції змін напрямків руху)"</t>
  </si>
  <si>
    <t>2018р.</t>
  </si>
  <si>
    <t>2023р.</t>
  </si>
  <si>
    <t>2022 р.</t>
  </si>
  <si>
    <t>2021 р.</t>
  </si>
  <si>
    <t>2021р.</t>
  </si>
  <si>
    <t>Впорядковане паркування автотранспорту в місті.</t>
  </si>
  <si>
    <t>16.</t>
  </si>
  <si>
    <t>17.</t>
  </si>
  <si>
    <r>
      <rPr>
        <b/>
        <sz val="13.5"/>
        <color rgb="FF000000"/>
        <rFont val="Times New Roman"/>
        <family val="1"/>
        <charset val="204"/>
      </rPr>
      <t>3.8.</t>
    </r>
    <r>
      <rPr>
        <sz val="13.5"/>
        <color rgb="FF000000"/>
        <rFont val="Times New Roman"/>
        <family val="1"/>
        <charset val="204"/>
      </rPr>
      <t xml:space="preserve"> Впровадження інспекторів з паркування</t>
    </r>
  </si>
  <si>
    <t>Запровадити "Зелену хвилю"</t>
  </si>
  <si>
    <r>
      <t xml:space="preserve">3.9. </t>
    </r>
    <r>
      <rPr>
        <sz val="13.5"/>
        <color rgb="FF000000"/>
        <rFont val="Times New Roman"/>
        <family val="1"/>
        <charset val="204"/>
      </rPr>
      <t>Придбання ПЗ АСУД</t>
    </r>
  </si>
  <si>
    <r>
      <t xml:space="preserve">3.10. </t>
    </r>
    <r>
      <rPr>
        <sz val="13.5"/>
        <color rgb="FF000000"/>
        <rFont val="Times New Roman"/>
        <family val="1"/>
        <charset val="204"/>
      </rPr>
      <t>Придбання</t>
    </r>
    <r>
      <rPr>
        <b/>
        <sz val="13.5"/>
        <color rgb="FF000000"/>
        <rFont val="Times New Roman"/>
        <family val="1"/>
        <charset val="204"/>
      </rPr>
      <t xml:space="preserve"> </t>
    </r>
    <r>
      <rPr>
        <sz val="13.5"/>
        <color rgb="FF000000"/>
        <rFont val="Times New Roman"/>
        <family val="1"/>
        <charset val="204"/>
      </rPr>
      <t xml:space="preserve">регулювального, запобіжного, сигнального та освітлювального обладнання </t>
    </r>
  </si>
  <si>
    <t>Придбати транспорт, обладнання для ремонту доріг та проведення ін. дорожніх робіт</t>
  </si>
  <si>
    <t>Наявна техніка для проведення дорожніх робіт</t>
  </si>
  <si>
    <t>Убезпечити перетин доріг пішоходами, в т.ч.  у темну пору доби на перехрестях та багатосмугових дорогах.</t>
  </si>
  <si>
    <t>Покращення пропускної здатності перехресть</t>
  </si>
  <si>
    <t>Наявні матеріали для оновлення засобів регулювання дорожнього руху</t>
  </si>
  <si>
    <t>18.</t>
  </si>
  <si>
    <t>19.</t>
  </si>
  <si>
    <t>Кошти місцевого бюджету та/або кошти позабюджетних джерел</t>
  </si>
  <si>
    <t>Кошти місцевого бюджету та/або  кошти позабюджетних джерел</t>
  </si>
  <si>
    <r>
      <rPr>
        <sz val="12"/>
        <rFont val="Times New Roman"/>
        <family val="1"/>
        <charset val="204"/>
      </rPr>
      <t>Кошти місцевого бюджету, державного бюджету, інші джерела, в т.ч. на умовах фінансового лізингу</t>
    </r>
    <r>
      <rPr>
        <sz val="13"/>
        <rFont val="Times New Roman"/>
        <family val="1"/>
        <charset val="204"/>
      </rPr>
      <t xml:space="preserve"> </t>
    </r>
  </si>
  <si>
    <t>Віктор КЛІМІНСЬКИЙ</t>
  </si>
  <si>
    <t>2024 рік</t>
  </si>
  <si>
    <t>2020-2024 роки</t>
  </si>
  <si>
    <t>20.</t>
  </si>
  <si>
    <t>2022-2024 роки</t>
  </si>
  <si>
    <t>Зниження швидкості руху автотранспорту , підвищення безпеки руху на дорогах міста.</t>
  </si>
  <si>
    <t>Превентивний захід впливу на водіїв для зменшення швидкості руху на дорогах міста.</t>
  </si>
  <si>
    <t>Таблиця «Напрямки діяльності і заходи реалізації Програми організації безпеки руху транспорту та пішоходів в  Житомирській міській територіальній громаді на 2018-2024 роки»</t>
  </si>
  <si>
    <t>2018- 2024 роки</t>
  </si>
  <si>
    <t>2018-2024 роки</t>
  </si>
  <si>
    <t xml:space="preserve">
2018-2024 роки</t>
  </si>
  <si>
    <t>2021-2024 рр.</t>
  </si>
  <si>
    <t xml:space="preserve">Модернізація світлофорів, дорожніх знаків, обладнання для освітлення.  </t>
  </si>
  <si>
    <r>
      <rPr>
        <b/>
        <sz val="13.5"/>
        <rFont val="Times New Roman"/>
        <family val="1"/>
        <charset val="204"/>
      </rPr>
      <t>4.5.</t>
    </r>
    <r>
      <rPr>
        <sz val="13.5"/>
        <rFont val="Times New Roman"/>
        <family val="1"/>
        <charset val="204"/>
      </rPr>
      <t xml:space="preserve"> Придбання електронних табло зворотного зв’язку з водієм (табло-радар вимірювання швидкості руху з індикацією результатів на табло)</t>
    </r>
  </si>
  <si>
    <t>Забезпечити утримання та належне функціонування дорожнього обладнання, пристроїв з регулювання дорожнього руху, вулиць та доріг.</t>
  </si>
  <si>
    <t>3.4.1. засобів заспокоєння дорожнього руху (дорожніх пагорбів-пристроїв примусового зниження швидкості);</t>
  </si>
  <si>
    <t>Упр-ня патрульної поліції м. Житомира</t>
  </si>
  <si>
    <t>УТіЗ, виконком ЖМР, КП "УАШ"</t>
  </si>
  <si>
    <t>Виконком ЖМР, КП "ЕМЗО "Міськсвітло" ЖМР, УТіЗ ЖМР</t>
  </si>
  <si>
    <t>УПЗзГ міської ради,  виконком ЖМР</t>
  </si>
  <si>
    <t>Виконком ЖМР, УТіЗ міської ради,
КП «ЕМЗО «Міськсвітло» ЖМР</t>
  </si>
  <si>
    <t>Виконком ЖМР, Муніципальна інспекція ЖМР</t>
  </si>
  <si>
    <t>Виконком ЖМР, УТіЗ, КП "УАШ" ЖМР</t>
  </si>
  <si>
    <t>Виконком ЖМР, УТіЗ</t>
  </si>
  <si>
    <t>Виконком ЖМР, УТіЗ, КП «УАШ»</t>
  </si>
  <si>
    <t>Виконком ЖМР,  УТіЗ, КП УАШ</t>
  </si>
  <si>
    <t>Виконком ЖМР, УТіЗ, КП "УАШ"</t>
  </si>
  <si>
    <t>Виконком ЖМР, КП "ЕМЗО Міськсвітло", КП "УАШ" міської ради, УТіЗ міської ради</t>
  </si>
  <si>
    <t>Виконком ЖМР, УКБ міської ради,  УТіЗ міської ради, КП УАШ</t>
  </si>
  <si>
    <t>Виконком ЖМР, УТіЗ, КП "ЕМЗО "Міськсвітло"</t>
  </si>
  <si>
    <t>Промислова та Корольова</t>
  </si>
  <si>
    <t>2022-2024</t>
  </si>
  <si>
    <t>1.4.Утримання, технічне обслуговування, ремонт, монтаж, заміна болардів (дорожних блокувальників руху автотранспорту), інші роботи, пов’язані з їх належною експлуатацією.</t>
  </si>
  <si>
    <t>1.5.Утримання та обслуговування турнікетного огородження та велопарковок, інші роботи пов’язані з їх належною експлуатацією</t>
  </si>
  <si>
    <t>1.6. Утримання та обслуговування засобів заспокоєння дорожнього руху, інші роботи пов’язані з їх належною експлуатацією</t>
  </si>
  <si>
    <t>1.7. Утримання, обслуговування, влаштування та демонтаж антипаркувальних пристроїв, інші роботи пов’язані з їх належною експлуатацією:
- "напівсферичні кулі" 
- стовпчики, боларди</t>
  </si>
  <si>
    <t xml:space="preserve">    
1.8. Нанесення дорожньої розмітки</t>
  </si>
  <si>
    <r>
      <t xml:space="preserve">1.9. Поточний ремонт вулиць та доріг, </t>
    </r>
    <r>
      <rPr>
        <sz val="11"/>
        <rFont val="Times New Roman"/>
        <family val="1"/>
        <charset val="204"/>
      </rPr>
      <t>(в т.ч. за бюджетні кошти для забезпечення потреб виборчого округу м. Житомира)</t>
    </r>
  </si>
  <si>
    <r>
      <t>1.10. Утримання вулиць та доріг</t>
    </r>
    <r>
      <rPr>
        <sz val="11"/>
        <rFont val="Times New Roman"/>
        <family val="1"/>
        <charset val="204"/>
      </rPr>
      <t xml:space="preserve"> </t>
    </r>
  </si>
  <si>
    <t>Забезпечення безпеки руху пішоходів на пішохідній вулиці міста.</t>
  </si>
  <si>
    <t>Микола ЄРМАКОВ</t>
  </si>
  <si>
    <t>3.6.1 Технічне переоснащення вузлів технологічного устаткування бітумного господарства асфальто-бетонного заводу.</t>
  </si>
  <si>
    <t>Виконком міської ради, УТіЗ міської ради, КП "Житомиртранс" КП «ЕМЗО «Міськсвітло», КП "УАШ"</t>
  </si>
  <si>
    <t>В.о. начальника управління 
транспорту і звязку міської ради</t>
  </si>
  <si>
    <t>Покровської та Степана Бандери</t>
  </si>
  <si>
    <t>Виконком ЖМР, УТіЗ, КП "Житомиртранспорт" ЖМР</t>
  </si>
  <si>
    <r>
      <rPr>
        <b/>
        <sz val="13.5"/>
        <color rgb="FF000000"/>
        <rFont val="Times New Roman"/>
        <family val="1"/>
        <charset val="204"/>
      </rPr>
      <t>3.7.</t>
    </r>
    <r>
      <rPr>
        <sz val="13.5"/>
        <color rgb="FF000000"/>
        <rFont val="Times New Roman"/>
        <family val="1"/>
        <charset val="204"/>
      </rPr>
      <t xml:space="preserve"> Організація паркування автотранспорту в м. Житомирі, 
в т. ч. виготовлення/коригування проєктів організації місць паркування. </t>
    </r>
  </si>
  <si>
    <t>Наявність альтернативного виду опалення.</t>
  </si>
  <si>
    <r>
      <t xml:space="preserve">3.11. </t>
    </r>
    <r>
      <rPr>
        <sz val="13.5"/>
        <color rgb="FF000000"/>
        <rFont val="Times New Roman"/>
        <family val="1"/>
        <charset val="204"/>
      </rPr>
      <t>Переоснащення системи опалення: -придбання та встановлення твердопаливних котлів, та супутніх до них матеріалів, в т.ч. виготовлення ПКД</t>
    </r>
  </si>
  <si>
    <t>Оптимізація системи опалення на підприємстві.</t>
  </si>
  <si>
    <t>21.</t>
  </si>
  <si>
    <t>2022р.</t>
  </si>
  <si>
    <t xml:space="preserve">Обсяги видатків на фінансування заходів Програми, в тому числі шляхом здійснення внесків до статутного капіталу КП "УАШ" міської ради, КП "ЕМЗО "Міськсвітло" міської ради, КП "Житомиртранс" міської ради: </t>
  </si>
  <si>
    <t>Побудувати нові світлофорні об`єкти.
Замінити старі на нові економічні.</t>
  </si>
  <si>
    <r>
      <rPr>
        <b/>
        <sz val="13.5"/>
        <rFont val="Times New Roman"/>
        <family val="1"/>
        <charset val="204"/>
      </rPr>
      <t xml:space="preserve">2.3. </t>
    </r>
    <r>
      <rPr>
        <sz val="13.5"/>
        <rFont val="Times New Roman"/>
        <family val="1"/>
        <charset val="204"/>
      </rPr>
      <t>Виготовлення проєктів, схем організації дорожнього руху в 
м. Житомирі, в т.ч.:</t>
    </r>
    <r>
      <rPr>
        <sz val="13"/>
        <rFont val="Times New Roman"/>
        <family val="1"/>
        <charset val="204"/>
      </rPr>
      <t xml:space="preserve">
Івана Мазепи, Східна, Жуйка, Шевченка, Бориса Тена, Гоголівська, Лесі Українки, Домбровського, Івана Сльоти, Радивілівська, Героїв Пожежників, Мала Бердичівська, Театральна, Дмитра Донцова, Фещенка-Чопівського,
Пушкінська, Селецька, Промислова,Космонавтів, Ціолковського, Святослава Ріхтера, Корольова, Івана Гонти, Короленка, Соснова, шосе Київське, Князів Острозьких, Дмитрівська, Героїв Крут, Довженка, Гагаріна, м-н Соборний, м-н Перемоги, Леха Качинського,  Чуднівська, проспект Незалежності, Хлібна, Вітрука, Небесної Сотні, проспект Миру, Троянівська, Вокзальна, Героїв Базару, Св. Йоана Павла ІІ, Параджанова, Велика Бердичівська, Київська, вул. Перемоги, Михайла Грушевського, Покровська.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</si>
</sst>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р.&quot;;[Red]\-#,##0\ &quot;р.&quot;"/>
  </numFmts>
  <fonts count="28" x14ac:knownFonts="1">
    <font>
      <sz val="11"/>
      <color rgb="FF000000"/>
      <name val="Calibri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3"/>
      <color rgb="FFFFFFFF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i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3"/>
      <color rgb="FF000000"/>
      <name val="Calibri"/>
      <family val="2"/>
      <charset val="204"/>
    </font>
    <font>
      <sz val="12.5"/>
      <name val="Times New Roman"/>
      <family val="1"/>
      <charset val="204"/>
    </font>
    <font>
      <sz val="13.5"/>
      <color rgb="FF000000"/>
      <name val="Times New Roman"/>
      <family val="1"/>
      <charset val="204"/>
    </font>
    <font>
      <b/>
      <sz val="13.5"/>
      <name val="Times New Roman"/>
      <family val="1"/>
      <charset val="204"/>
    </font>
    <font>
      <sz val="13.5"/>
      <color rgb="FF000000"/>
      <name val="Calibri"/>
      <family val="2"/>
      <charset val="204"/>
    </font>
    <font>
      <sz val="13.5"/>
      <name val="Times New Roman"/>
      <family val="1"/>
      <charset val="204"/>
    </font>
    <font>
      <i/>
      <sz val="13.5"/>
      <name val="Times New Roman"/>
      <family val="1"/>
      <charset val="204"/>
    </font>
    <font>
      <b/>
      <sz val="13.5"/>
      <color rgb="FF000000"/>
      <name val="Times New Roman"/>
      <family val="1"/>
      <charset val="204"/>
    </font>
    <font>
      <i/>
      <sz val="13.5"/>
      <color rgb="FF000000"/>
      <name val="Times New Roman"/>
      <family val="1"/>
      <charset val="204"/>
    </font>
    <font>
      <i/>
      <sz val="13.5"/>
      <color theme="1"/>
      <name val="Times New Roman"/>
      <family val="1"/>
      <charset val="204"/>
    </font>
    <font>
      <sz val="13.5"/>
      <name val="Calibri"/>
      <family val="2"/>
      <charset val="204"/>
    </font>
    <font>
      <sz val="14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4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83"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Border="1" applyAlignment="1"/>
    <xf numFmtId="0" fontId="3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wrapText="1"/>
    </xf>
    <xf numFmtId="0" fontId="0" fillId="0" borderId="0" xfId="0" applyFont="1" applyAlignment="1"/>
    <xf numFmtId="0" fontId="2" fillId="0" borderId="0" xfId="0" applyFont="1" applyAlignment="1"/>
    <xf numFmtId="0" fontId="0" fillId="0" borderId="16" xfId="0" applyFont="1" applyBorder="1" applyAlignment="1"/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0" fillId="0" borderId="0" xfId="0" applyFont="1" applyAlignment="1">
      <alignment vertical="center"/>
    </xf>
    <xf numFmtId="0" fontId="9" fillId="0" borderId="0" xfId="0" applyFont="1" applyAlignment="1"/>
    <xf numFmtId="0" fontId="9" fillId="0" borderId="0" xfId="0" applyFont="1" applyBorder="1" applyAlignment="1"/>
    <xf numFmtId="0" fontId="5" fillId="0" borderId="9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wrapText="1"/>
    </xf>
    <xf numFmtId="4" fontId="2" fillId="0" borderId="0" xfId="0" applyNumberFormat="1" applyFont="1" applyAlignment="1"/>
    <xf numFmtId="0" fontId="6" fillId="0" borderId="0" xfId="0" applyFont="1" applyAlignment="1">
      <alignment horizontal="left" vertical="center" wrapText="1"/>
    </xf>
    <xf numFmtId="0" fontId="8" fillId="0" borderId="4" xfId="0" applyFont="1" applyBorder="1" applyAlignment="1">
      <alignment horizontal="left" vertical="top" wrapText="1"/>
    </xf>
    <xf numFmtId="4" fontId="10" fillId="0" borderId="12" xfId="0" applyNumberFormat="1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left" vertical="top" wrapText="1"/>
    </xf>
    <xf numFmtId="0" fontId="5" fillId="0" borderId="29" xfId="0" applyFont="1" applyBorder="1" applyAlignment="1">
      <alignment horizontal="center" vertical="top" wrapText="1"/>
    </xf>
    <xf numFmtId="4" fontId="5" fillId="0" borderId="29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/>
    <xf numFmtId="0" fontId="5" fillId="0" borderId="9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left" vertical="top" wrapText="1"/>
    </xf>
    <xf numFmtId="4" fontId="5" fillId="2" borderId="9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0" fontId="0" fillId="0" borderId="0" xfId="0" applyFont="1" applyFill="1" applyBorder="1" applyAlignment="1"/>
    <xf numFmtId="4" fontId="5" fillId="2" borderId="6" xfId="0" applyNumberFormat="1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35" xfId="0" applyNumberFormat="1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1" fillId="0" borderId="9" xfId="0" applyFont="1" applyBorder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top" wrapText="1"/>
    </xf>
    <xf numFmtId="0" fontId="13" fillId="0" borderId="0" xfId="0" applyFont="1" applyAlignment="1">
      <alignment wrapText="1"/>
    </xf>
    <xf numFmtId="4" fontId="6" fillId="0" borderId="0" xfId="0" applyNumberFormat="1" applyFont="1" applyAlignment="1"/>
    <xf numFmtId="4" fontId="0" fillId="0" borderId="0" xfId="0" applyNumberFormat="1" applyFont="1" applyAlignment="1"/>
    <xf numFmtId="0" fontId="0" fillId="0" borderId="0" xfId="0" applyFont="1" applyAlignment="1">
      <alignment horizontal="center" vertical="center"/>
    </xf>
    <xf numFmtId="2" fontId="0" fillId="0" borderId="0" xfId="0" applyNumberFormat="1" applyFont="1" applyAlignment="1"/>
    <xf numFmtId="2" fontId="2" fillId="0" borderId="0" xfId="0" applyNumberFormat="1" applyFont="1" applyAlignment="1"/>
    <xf numFmtId="4" fontId="12" fillId="2" borderId="6" xfId="0" applyNumberFormat="1" applyFont="1" applyFill="1" applyBorder="1" applyAlignment="1">
      <alignment horizontal="right" wrapText="1"/>
    </xf>
    <xf numFmtId="4" fontId="12" fillId="2" borderId="0" xfId="0" applyNumberFormat="1" applyFont="1" applyFill="1" applyBorder="1" applyAlignment="1">
      <alignment horizontal="right" wrapText="1"/>
    </xf>
    <xf numFmtId="4" fontId="12" fillId="2" borderId="15" xfId="0" applyNumberFormat="1" applyFont="1" applyFill="1" applyBorder="1" applyAlignment="1">
      <alignment horizontal="right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4" fontId="5" fillId="2" borderId="12" xfId="0" applyNumberFormat="1" applyFont="1" applyFill="1" applyBorder="1" applyAlignment="1">
      <alignment horizontal="center" vertical="center" wrapText="1"/>
    </xf>
    <xf numFmtId="4" fontId="5" fillId="2" borderId="3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top" wrapText="1"/>
    </xf>
    <xf numFmtId="4" fontId="1" fillId="0" borderId="3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top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34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0" fontId="17" fillId="0" borderId="0" xfId="0" applyFont="1" applyAlignment="1"/>
    <xf numFmtId="0" fontId="18" fillId="0" borderId="2" xfId="0" applyFont="1" applyBorder="1" applyAlignment="1">
      <alignment horizontal="left" vertical="top" wrapText="1"/>
    </xf>
    <xf numFmtId="4" fontId="18" fillId="0" borderId="9" xfId="0" applyNumberFormat="1" applyFont="1" applyBorder="1" applyAlignment="1">
      <alignment horizontal="center" vertical="center" wrapText="1"/>
    </xf>
    <xf numFmtId="4" fontId="15" fillId="0" borderId="9" xfId="0" applyNumberFormat="1" applyFont="1" applyBorder="1" applyAlignment="1">
      <alignment horizontal="center" vertical="center" wrapText="1"/>
    </xf>
    <xf numFmtId="4" fontId="15" fillId="2" borderId="10" xfId="0" applyNumberFormat="1" applyFont="1" applyFill="1" applyBorder="1" applyAlignment="1">
      <alignment horizontal="center" vertical="center" wrapText="1"/>
    </xf>
    <xf numFmtId="4" fontId="15" fillId="2" borderId="9" xfId="0" applyNumberFormat="1" applyFont="1" applyFill="1" applyBorder="1" applyAlignment="1">
      <alignment horizontal="center" vertical="center" wrapText="1"/>
    </xf>
    <xf numFmtId="4" fontId="15" fillId="2" borderId="26" xfId="0" applyNumberFormat="1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left" vertical="top" wrapText="1"/>
    </xf>
    <xf numFmtId="4" fontId="18" fillId="0" borderId="18" xfId="0" applyNumberFormat="1" applyFont="1" applyBorder="1" applyAlignment="1">
      <alignment horizontal="center" vertical="center" wrapText="1"/>
    </xf>
    <xf numFmtId="4" fontId="18" fillId="0" borderId="9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center" vertical="center" wrapText="1"/>
    </xf>
    <xf numFmtId="4" fontId="18" fillId="0" borderId="10" xfId="0" applyNumberFormat="1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4" xfId="0" applyFont="1" applyBorder="1" applyAlignment="1">
      <alignment horizontal="left" vertical="center" wrapText="1"/>
    </xf>
    <xf numFmtId="4" fontId="18" fillId="0" borderId="14" xfId="0" applyNumberFormat="1" applyFont="1" applyBorder="1" applyAlignment="1">
      <alignment horizontal="center" vertical="center" wrapText="1"/>
    </xf>
    <xf numFmtId="4" fontId="15" fillId="2" borderId="14" xfId="0" applyNumberFormat="1" applyFont="1" applyFill="1" applyBorder="1" applyAlignment="1">
      <alignment horizontal="center" vertical="center" wrapText="1"/>
    </xf>
    <xf numFmtId="4" fontId="15" fillId="2" borderId="15" xfId="0" applyNumberFormat="1" applyFont="1" applyFill="1" applyBorder="1" applyAlignment="1">
      <alignment horizontal="center" vertical="center" wrapText="1"/>
    </xf>
    <xf numFmtId="4" fontId="15" fillId="2" borderId="20" xfId="0" applyNumberFormat="1" applyFont="1" applyFill="1" applyBorder="1" applyAlignment="1">
      <alignment horizontal="center" vertical="center" wrapText="1"/>
    </xf>
    <xf numFmtId="4" fontId="18" fillId="0" borderId="4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left" vertical="top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10" xfId="0" applyNumberFormat="1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left" vertical="top" wrapText="1"/>
    </xf>
    <xf numFmtId="4" fontId="18" fillId="3" borderId="9" xfId="0" applyNumberFormat="1" applyFont="1" applyFill="1" applyBorder="1" applyAlignment="1">
      <alignment horizontal="center" vertical="center" wrapText="1"/>
    </xf>
    <xf numFmtId="4" fontId="15" fillId="2" borderId="13" xfId="0" applyNumberFormat="1" applyFont="1" applyFill="1" applyBorder="1" applyAlignment="1">
      <alignment horizontal="center" vertical="center" wrapText="1"/>
    </xf>
    <xf numFmtId="4" fontId="15" fillId="2" borderId="19" xfId="0" applyNumberFormat="1" applyFont="1" applyFill="1" applyBorder="1" applyAlignment="1">
      <alignment horizontal="center" vertical="center" wrapText="1"/>
    </xf>
    <xf numFmtId="0" fontId="18" fillId="0" borderId="14" xfId="0" applyFont="1" applyBorder="1" applyAlignment="1">
      <alignment horizontal="left" vertical="top" wrapText="1"/>
    </xf>
    <xf numFmtId="14" fontId="18" fillId="0" borderId="13" xfId="0" applyNumberFormat="1" applyFont="1" applyBorder="1" applyAlignment="1">
      <alignment horizontal="left" vertical="top" wrapText="1"/>
    </xf>
    <xf numFmtId="0" fontId="18" fillId="0" borderId="1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left" vertical="top" wrapText="1"/>
    </xf>
    <xf numFmtId="0" fontId="16" fillId="0" borderId="13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7" fillId="0" borderId="16" xfId="0" applyFont="1" applyBorder="1" applyAlignment="1"/>
    <xf numFmtId="0" fontId="16" fillId="0" borderId="9" xfId="0" applyFont="1" applyBorder="1" applyAlignment="1">
      <alignment vertical="top" wrapText="1"/>
    </xf>
    <xf numFmtId="0" fontId="17" fillId="0" borderId="0" xfId="0" applyFont="1" applyBorder="1" applyAlignment="1"/>
    <xf numFmtId="0" fontId="18" fillId="0" borderId="9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2" fontId="18" fillId="0" borderId="13" xfId="0" applyNumberFormat="1" applyFont="1" applyBorder="1" applyAlignment="1">
      <alignment horizontal="center" vertical="center" wrapText="1"/>
    </xf>
    <xf numFmtId="2" fontId="18" fillId="0" borderId="9" xfId="0" applyNumberFormat="1" applyFont="1" applyBorder="1" applyAlignment="1">
      <alignment horizontal="center" vertical="center" wrapText="1"/>
    </xf>
    <xf numFmtId="0" fontId="20" fillId="0" borderId="9" xfId="0" applyFont="1" applyBorder="1" applyAlignment="1">
      <alignment horizontal="left" vertical="center" wrapText="1"/>
    </xf>
    <xf numFmtId="0" fontId="18" fillId="0" borderId="9" xfId="0" applyFont="1" applyBorder="1" applyAlignment="1">
      <alignment vertical="top" wrapText="1"/>
    </xf>
    <xf numFmtId="4" fontId="18" fillId="0" borderId="9" xfId="0" applyNumberFormat="1" applyFont="1" applyBorder="1" applyAlignment="1">
      <alignment horizontal="right" vertical="top" wrapText="1"/>
    </xf>
    <xf numFmtId="4" fontId="18" fillId="2" borderId="9" xfId="0" applyNumberFormat="1" applyFont="1" applyFill="1" applyBorder="1" applyAlignment="1">
      <alignment horizontal="center" vertical="center" wrapText="1"/>
    </xf>
    <xf numFmtId="4" fontId="18" fillId="2" borderId="9" xfId="0" applyNumberFormat="1" applyFont="1" applyFill="1" applyBorder="1" applyAlignment="1">
      <alignment horizontal="right" vertical="top" wrapText="1"/>
    </xf>
    <xf numFmtId="0" fontId="15" fillId="2" borderId="9" xfId="0" applyFont="1" applyFill="1" applyBorder="1" applyAlignment="1">
      <alignment horizontal="left" vertical="center" wrapText="1"/>
    </xf>
    <xf numFmtId="4" fontId="18" fillId="0" borderId="25" xfId="0" applyNumberFormat="1" applyFont="1" applyBorder="1" applyAlignment="1">
      <alignment horizontal="center" wrapText="1"/>
    </xf>
    <xf numFmtId="4" fontId="18" fillId="0" borderId="14" xfId="0" applyNumberFormat="1" applyFont="1" applyBorder="1" applyAlignment="1">
      <alignment horizontal="center" wrapText="1"/>
    </xf>
    <xf numFmtId="4" fontId="18" fillId="0" borderId="37" xfId="0" applyNumberFormat="1" applyFont="1" applyBorder="1" applyAlignment="1">
      <alignment horizontal="center" vertical="center" wrapText="1"/>
    </xf>
    <xf numFmtId="4" fontId="18" fillId="0" borderId="12" xfId="0" applyNumberFormat="1" applyFont="1" applyBorder="1" applyAlignment="1">
      <alignment horizontal="center" wrapText="1"/>
    </xf>
    <xf numFmtId="4" fontId="18" fillId="0" borderId="9" xfId="0" applyNumberFormat="1" applyFont="1" applyBorder="1" applyAlignment="1">
      <alignment horizontal="center" wrapText="1"/>
    </xf>
    <xf numFmtId="4" fontId="18" fillId="0" borderId="2" xfId="0" applyNumberFormat="1" applyFont="1" applyBorder="1" applyAlignment="1">
      <alignment horizontal="center" vertical="top" wrapText="1"/>
    </xf>
    <xf numFmtId="0" fontId="21" fillId="2" borderId="9" xfId="0" applyFont="1" applyFill="1" applyBorder="1" applyAlignment="1">
      <alignment horizontal="left" vertical="center" wrapText="1"/>
    </xf>
    <xf numFmtId="4" fontId="18" fillId="0" borderId="10" xfId="0" applyNumberFormat="1" applyFont="1" applyBorder="1" applyAlignment="1">
      <alignment horizontal="center" wrapText="1"/>
    </xf>
    <xf numFmtId="4" fontId="19" fillId="0" borderId="12" xfId="0" applyNumberFormat="1" applyFont="1" applyBorder="1" applyAlignment="1">
      <alignment horizontal="center" wrapText="1"/>
    </xf>
    <xf numFmtId="4" fontId="19" fillId="0" borderId="9" xfId="0" applyNumberFormat="1" applyFont="1" applyBorder="1" applyAlignment="1">
      <alignment horizontal="center" wrapText="1"/>
    </xf>
    <xf numFmtId="4" fontId="18" fillId="0" borderId="2" xfId="0" applyNumberFormat="1" applyFont="1" applyBorder="1" applyAlignment="1">
      <alignment horizontal="center" wrapText="1"/>
    </xf>
    <xf numFmtId="4" fontId="18" fillId="0" borderId="39" xfId="0" applyNumberFormat="1" applyFont="1" applyBorder="1" applyAlignment="1">
      <alignment horizontal="center" wrapText="1"/>
    </xf>
    <xf numFmtId="4" fontId="18" fillId="0" borderId="8" xfId="0" applyNumberFormat="1" applyFont="1" applyBorder="1" applyAlignment="1">
      <alignment horizontal="center" wrapText="1"/>
    </xf>
    <xf numFmtId="4" fontId="19" fillId="3" borderId="12" xfId="0" applyNumberFormat="1" applyFont="1" applyFill="1" applyBorder="1" applyAlignment="1">
      <alignment horizontal="center" wrapText="1"/>
    </xf>
    <xf numFmtId="4" fontId="19" fillId="0" borderId="8" xfId="0" applyNumberFormat="1" applyFont="1" applyBorder="1" applyAlignment="1">
      <alignment horizontal="center" vertical="center" wrapText="1"/>
    </xf>
    <xf numFmtId="4" fontId="19" fillId="0" borderId="10" xfId="0" applyNumberFormat="1" applyFont="1" applyBorder="1" applyAlignment="1">
      <alignment horizontal="center" vertical="center" wrapText="1"/>
    </xf>
    <xf numFmtId="4" fontId="19" fillId="0" borderId="2" xfId="0" applyNumberFormat="1" applyFont="1" applyBorder="1" applyAlignment="1">
      <alignment horizontal="center" vertical="center" wrapText="1"/>
    </xf>
    <xf numFmtId="4" fontId="18" fillId="0" borderId="40" xfId="0" applyNumberFormat="1" applyFont="1" applyBorder="1" applyAlignment="1">
      <alignment horizontal="center" wrapText="1"/>
    </xf>
    <xf numFmtId="4" fontId="18" fillId="3" borderId="9" xfId="0" applyNumberFormat="1" applyFont="1" applyFill="1" applyBorder="1" applyAlignment="1">
      <alignment horizontal="center" wrapText="1"/>
    </xf>
    <xf numFmtId="0" fontId="22" fillId="0" borderId="9" xfId="0" applyFont="1" applyBorder="1" applyAlignment="1">
      <alignment horizontal="center" wrapText="1"/>
    </xf>
    <xf numFmtId="0" fontId="20" fillId="0" borderId="9" xfId="0" applyFont="1" applyBorder="1" applyAlignment="1">
      <alignment horizontal="center" vertical="center"/>
    </xf>
    <xf numFmtId="0" fontId="17" fillId="0" borderId="9" xfId="0" applyFont="1" applyBorder="1" applyAlignment="1"/>
    <xf numFmtId="0" fontId="21" fillId="2" borderId="13" xfId="0" applyFont="1" applyFill="1" applyBorder="1" applyAlignment="1">
      <alignment horizontal="left" vertical="center" wrapText="1"/>
    </xf>
    <xf numFmtId="2" fontId="21" fillId="0" borderId="9" xfId="0" applyNumberFormat="1" applyFont="1" applyBorder="1" applyAlignment="1">
      <alignment horizontal="center" vertical="center"/>
    </xf>
    <xf numFmtId="4" fontId="19" fillId="0" borderId="8" xfId="0" applyNumberFormat="1" applyFont="1" applyBorder="1" applyAlignment="1">
      <alignment horizontal="center" wrapText="1"/>
    </xf>
    <xf numFmtId="0" fontId="20" fillId="2" borderId="9" xfId="0" applyFont="1" applyFill="1" applyBorder="1" applyAlignment="1">
      <alignment horizontal="left" vertical="center" wrapText="1"/>
    </xf>
    <xf numFmtId="4" fontId="18" fillId="0" borderId="7" xfId="0" applyNumberFormat="1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top" wrapText="1"/>
    </xf>
    <xf numFmtId="0" fontId="18" fillId="0" borderId="8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left" vertical="top" wrapText="1"/>
    </xf>
    <xf numFmtId="4" fontId="18" fillId="2" borderId="4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 wrapText="1"/>
    </xf>
    <xf numFmtId="4" fontId="19" fillId="0" borderId="5" xfId="0" applyNumberFormat="1" applyFont="1" applyBorder="1" applyAlignment="1">
      <alignment horizontal="center" vertical="center" wrapText="1"/>
    </xf>
    <xf numFmtId="4" fontId="19" fillId="0" borderId="9" xfId="0" applyNumberFormat="1" applyFont="1" applyBorder="1" applyAlignment="1">
      <alignment horizontal="center" vertical="center" wrapText="1"/>
    </xf>
    <xf numFmtId="0" fontId="18" fillId="0" borderId="26" xfId="0" applyFont="1" applyBorder="1" applyAlignment="1">
      <alignment horizontal="left" vertical="top" wrapText="1"/>
    </xf>
    <xf numFmtId="2" fontId="19" fillId="0" borderId="9" xfId="0" applyNumberFormat="1" applyFont="1" applyBorder="1" applyAlignment="1">
      <alignment horizontal="center" vertical="center" wrapText="1"/>
    </xf>
    <xf numFmtId="2" fontId="18" fillId="0" borderId="10" xfId="0" applyNumberFormat="1" applyFont="1" applyBorder="1" applyAlignment="1">
      <alignment horizontal="center" vertical="center" wrapText="1"/>
    </xf>
    <xf numFmtId="4" fontId="19" fillId="3" borderId="9" xfId="0" applyNumberFormat="1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left" vertical="top" wrapText="1"/>
    </xf>
    <xf numFmtId="4" fontId="17" fillId="0" borderId="0" xfId="0" applyNumberFormat="1" applyFont="1" applyAlignment="1"/>
    <xf numFmtId="0" fontId="15" fillId="0" borderId="13" xfId="0" applyFont="1" applyBorder="1" applyAlignment="1">
      <alignment horizontal="left" vertical="top" wrapText="1"/>
    </xf>
    <xf numFmtId="2" fontId="19" fillId="0" borderId="13" xfId="0" applyNumberFormat="1" applyFont="1" applyBorder="1" applyAlignment="1">
      <alignment horizontal="center" vertical="center" wrapText="1"/>
    </xf>
    <xf numFmtId="2" fontId="18" fillId="0" borderId="19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9" xfId="0" applyFont="1" applyBorder="1" applyAlignment="1">
      <alignment horizontal="left" vertical="top" wrapText="1"/>
    </xf>
    <xf numFmtId="2" fontId="15" fillId="0" borderId="0" xfId="0" applyNumberFormat="1" applyFont="1" applyAlignment="1">
      <alignment wrapText="1"/>
    </xf>
    <xf numFmtId="0" fontId="16" fillId="0" borderId="21" xfId="0" applyFont="1" applyBorder="1" applyAlignment="1">
      <alignment horizontal="center" vertical="top" wrapText="1"/>
    </xf>
    <xf numFmtId="16" fontId="15" fillId="0" borderId="9" xfId="0" applyNumberFormat="1" applyFont="1" applyBorder="1" applyAlignment="1">
      <alignment horizontal="left" vertical="top" wrapText="1"/>
    </xf>
    <xf numFmtId="0" fontId="18" fillId="0" borderId="12" xfId="0" applyFont="1" applyBorder="1" applyAlignment="1">
      <alignment horizontal="left" vertical="top" wrapText="1"/>
    </xf>
    <xf numFmtId="2" fontId="18" fillId="3" borderId="9" xfId="0" applyNumberFormat="1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vertical="top" wrapText="1"/>
    </xf>
    <xf numFmtId="0" fontId="18" fillId="0" borderId="13" xfId="0" applyFont="1" applyBorder="1" applyAlignment="1">
      <alignment vertical="top" wrapText="1"/>
    </xf>
    <xf numFmtId="0" fontId="18" fillId="0" borderId="30" xfId="0" applyFont="1" applyBorder="1" applyAlignment="1">
      <alignment horizontal="center" vertical="center" wrapText="1"/>
    </xf>
    <xf numFmtId="0" fontId="16" fillId="0" borderId="14" xfId="0" applyFont="1" applyBorder="1" applyAlignment="1">
      <alignment vertical="center" wrapText="1"/>
    </xf>
    <xf numFmtId="0" fontId="16" fillId="0" borderId="17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4" fontId="16" fillId="0" borderId="7" xfId="0" applyNumberFormat="1" applyFont="1" applyBorder="1" applyAlignment="1">
      <alignment horizontal="center" vertical="top" wrapText="1"/>
    </xf>
    <xf numFmtId="4" fontId="16" fillId="2" borderId="7" xfId="0" applyNumberFormat="1" applyFont="1" applyFill="1" applyBorder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4" fontId="14" fillId="0" borderId="3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center" vertical="center" wrapText="1"/>
    </xf>
    <xf numFmtId="4" fontId="14" fillId="0" borderId="9" xfId="0" applyNumberFormat="1" applyFont="1" applyBorder="1" applyAlignment="1">
      <alignment horizontal="center" vertical="center" wrapText="1"/>
    </xf>
    <xf numFmtId="4" fontId="19" fillId="0" borderId="10" xfId="0" applyNumberFormat="1" applyFont="1" applyBorder="1" applyAlignment="1">
      <alignment horizontal="center" wrapText="1"/>
    </xf>
    <xf numFmtId="4" fontId="18" fillId="3" borderId="10" xfId="0" applyNumberFormat="1" applyFont="1" applyFill="1" applyBorder="1" applyAlignment="1">
      <alignment horizontal="center" vertical="center" wrapText="1"/>
    </xf>
    <xf numFmtId="2" fontId="18" fillId="3" borderId="10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wrapText="1"/>
    </xf>
    <xf numFmtId="0" fontId="18" fillId="0" borderId="12" xfId="0" applyFont="1" applyBorder="1" applyAlignment="1">
      <alignment horizontal="left" vertical="top" wrapText="1"/>
    </xf>
    <xf numFmtId="4" fontId="18" fillId="3" borderId="33" xfId="0" applyNumberFormat="1" applyFont="1" applyFill="1" applyBorder="1" applyAlignment="1">
      <alignment horizontal="center" vertical="center" wrapText="1"/>
    </xf>
    <xf numFmtId="4" fontId="14" fillId="3" borderId="5" xfId="0" applyNumberFormat="1" applyFont="1" applyFill="1" applyBorder="1" applyAlignment="1">
      <alignment horizontal="center" vertical="center" wrapText="1"/>
    </xf>
    <xf numFmtId="4" fontId="14" fillId="3" borderId="19" xfId="0" applyNumberFormat="1" applyFont="1" applyFill="1" applyBorder="1" applyAlignment="1">
      <alignment horizontal="center" vertical="center" wrapText="1"/>
    </xf>
    <xf numFmtId="4" fontId="15" fillId="4" borderId="13" xfId="0" applyNumberFormat="1" applyFont="1" applyFill="1" applyBorder="1" applyAlignment="1">
      <alignment horizontal="center" vertical="center" wrapText="1"/>
    </xf>
    <xf numFmtId="14" fontId="18" fillId="3" borderId="13" xfId="0" applyNumberFormat="1" applyFont="1" applyFill="1" applyBorder="1" applyAlignment="1">
      <alignment horizontal="left" vertical="top" wrapText="1"/>
    </xf>
    <xf numFmtId="4" fontId="15" fillId="4" borderId="14" xfId="0" applyNumberFormat="1" applyFont="1" applyFill="1" applyBorder="1" applyAlignment="1">
      <alignment horizontal="center" vertical="center" wrapText="1"/>
    </xf>
    <xf numFmtId="4" fontId="18" fillId="3" borderId="14" xfId="0" applyNumberFormat="1" applyFont="1" applyFill="1" applyBorder="1" applyAlignment="1">
      <alignment horizontal="center" vertical="center" wrapText="1"/>
    </xf>
    <xf numFmtId="4" fontId="18" fillId="3" borderId="10" xfId="0" applyNumberFormat="1" applyFont="1" applyFill="1" applyBorder="1" applyAlignment="1">
      <alignment horizontal="center" wrapText="1"/>
    </xf>
    <xf numFmtId="4" fontId="18" fillId="3" borderId="2" xfId="0" applyNumberFormat="1" applyFont="1" applyFill="1" applyBorder="1" applyAlignment="1">
      <alignment horizontal="center" wrapText="1"/>
    </xf>
    <xf numFmtId="4" fontId="18" fillId="4" borderId="9" xfId="0" applyNumberFormat="1" applyFont="1" applyFill="1" applyBorder="1" applyAlignment="1">
      <alignment horizontal="center" vertical="top" wrapText="1"/>
    </xf>
    <xf numFmtId="0" fontId="15" fillId="4" borderId="9" xfId="0" applyFont="1" applyFill="1" applyBorder="1" applyAlignment="1">
      <alignment horizontal="left" vertical="center" wrapText="1"/>
    </xf>
    <xf numFmtId="0" fontId="25" fillId="4" borderId="9" xfId="0" applyFont="1" applyFill="1" applyBorder="1" applyAlignment="1">
      <alignment horizontal="left" vertical="center" wrapText="1"/>
    </xf>
    <xf numFmtId="0" fontId="25" fillId="2" borderId="9" xfId="0" applyFont="1" applyFill="1" applyBorder="1" applyAlignment="1">
      <alignment horizontal="left" vertical="center" wrapText="1"/>
    </xf>
    <xf numFmtId="4" fontId="18" fillId="3" borderId="7" xfId="0" applyNumberFormat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top" wrapText="1"/>
    </xf>
    <xf numFmtId="4" fontId="18" fillId="3" borderId="39" xfId="0" applyNumberFormat="1" applyFont="1" applyFill="1" applyBorder="1" applyAlignment="1">
      <alignment horizontal="center" vertical="center" wrapText="1"/>
    </xf>
    <xf numFmtId="4" fontId="18" fillId="3" borderId="38" xfId="0" applyNumberFormat="1" applyFont="1" applyFill="1" applyBorder="1" applyAlignment="1">
      <alignment horizontal="center" vertical="center" wrapText="1"/>
    </xf>
    <xf numFmtId="4" fontId="18" fillId="3" borderId="3" xfId="0" applyNumberFormat="1" applyFont="1" applyFill="1" applyBorder="1" applyAlignment="1">
      <alignment horizontal="center" vertical="center" wrapText="1"/>
    </xf>
    <xf numFmtId="4" fontId="18" fillId="3" borderId="5" xfId="0" applyNumberFormat="1" applyFont="1" applyFill="1" applyBorder="1" applyAlignment="1">
      <alignment horizontal="center" vertical="center" wrapText="1"/>
    </xf>
    <xf numFmtId="16" fontId="15" fillId="3" borderId="9" xfId="0" applyNumberFormat="1" applyFont="1" applyFill="1" applyBorder="1" applyAlignment="1">
      <alignment horizontal="left" vertical="top" wrapText="1"/>
    </xf>
    <xf numFmtId="0" fontId="18" fillId="3" borderId="9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top" wrapText="1"/>
    </xf>
    <xf numFmtId="0" fontId="18" fillId="0" borderId="11" xfId="0" applyFont="1" applyBorder="1" applyAlignment="1">
      <alignment horizontal="left" vertical="top" wrapText="1"/>
    </xf>
    <xf numFmtId="16" fontId="15" fillId="3" borderId="11" xfId="0" applyNumberFormat="1" applyFont="1" applyFill="1" applyBorder="1" applyAlignment="1">
      <alignment horizontal="left" vertical="top" wrapText="1"/>
    </xf>
    <xf numFmtId="0" fontId="18" fillId="3" borderId="11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2" fontId="19" fillId="3" borderId="11" xfId="0" applyNumberFormat="1" applyFont="1" applyFill="1" applyBorder="1" applyAlignment="1">
      <alignment horizontal="center" vertical="center" wrapText="1"/>
    </xf>
    <xf numFmtId="2" fontId="18" fillId="3" borderId="11" xfId="0" applyNumberFormat="1" applyFont="1" applyFill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top" wrapText="1"/>
    </xf>
    <xf numFmtId="0" fontId="18" fillId="0" borderId="16" xfId="0" applyFont="1" applyBorder="1" applyAlignment="1">
      <alignment horizontal="left" vertical="top" wrapText="1"/>
    </xf>
    <xf numFmtId="0" fontId="18" fillId="0" borderId="41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2" fontId="18" fillId="0" borderId="16" xfId="0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4" fontId="18" fillId="3" borderId="42" xfId="0" applyNumberFormat="1" applyFont="1" applyFill="1" applyBorder="1" applyAlignment="1">
      <alignment horizontal="center" vertical="center" wrapText="1"/>
    </xf>
    <xf numFmtId="4" fontId="18" fillId="3" borderId="43" xfId="0" applyNumberFormat="1" applyFont="1" applyFill="1" applyBorder="1" applyAlignment="1">
      <alignment horizontal="center" vertical="top" wrapText="1"/>
    </xf>
    <xf numFmtId="0" fontId="0" fillId="0" borderId="9" xfId="0" applyFont="1" applyBorder="1" applyAlignment="1"/>
    <xf numFmtId="0" fontId="1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8" fillId="0" borderId="37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left" vertical="top" wrapText="1"/>
    </xf>
    <xf numFmtId="0" fontId="25" fillId="2" borderId="10" xfId="0" applyFont="1" applyFill="1" applyBorder="1" applyAlignment="1">
      <alignment horizontal="left" vertical="center" wrapText="1"/>
    </xf>
    <xf numFmtId="2" fontId="18" fillId="0" borderId="25" xfId="0" applyNumberFormat="1" applyFont="1" applyBorder="1" applyAlignment="1">
      <alignment horizontal="center" vertical="center" wrapText="1"/>
    </xf>
    <xf numFmtId="0" fontId="8" fillId="3" borderId="9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26" fillId="0" borderId="0" xfId="0" applyFont="1" applyAlignment="1"/>
    <xf numFmtId="0" fontId="26" fillId="0" borderId="0" xfId="0" applyFont="1" applyAlignment="1">
      <alignment horizontal="left"/>
    </xf>
    <xf numFmtId="0" fontId="27" fillId="0" borderId="0" xfId="0" applyFont="1" applyAlignment="1"/>
    <xf numFmtId="0" fontId="27" fillId="0" borderId="0" xfId="0" applyFont="1" applyAlignment="1">
      <alignment wrapText="1"/>
    </xf>
    <xf numFmtId="4" fontId="27" fillId="0" borderId="0" xfId="0" applyNumberFormat="1" applyFont="1" applyAlignment="1"/>
    <xf numFmtId="0" fontId="27" fillId="0" borderId="0" xfId="0" applyFont="1" applyAlignment="1">
      <alignment horizontal="left" vertical="top"/>
    </xf>
    <xf numFmtId="2" fontId="27" fillId="0" borderId="0" xfId="0" applyNumberFormat="1" applyFont="1" applyAlignment="1"/>
    <xf numFmtId="0" fontId="18" fillId="0" borderId="14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0" xfId="0" applyFont="1" applyBorder="1" applyAlignment="1">
      <alignment wrapText="1"/>
    </xf>
    <xf numFmtId="0" fontId="5" fillId="4" borderId="14" xfId="0" applyFont="1" applyFill="1" applyBorder="1" applyAlignment="1">
      <alignment horizontal="center" vertical="center" wrapText="1"/>
    </xf>
    <xf numFmtId="4" fontId="18" fillId="0" borderId="21" xfId="0" applyNumberFormat="1" applyFont="1" applyFill="1" applyBorder="1" applyAlignment="1">
      <alignment horizontal="center" vertical="center" wrapText="1"/>
    </xf>
    <xf numFmtId="4" fontId="15" fillId="2" borderId="25" xfId="0" applyNumberFormat="1" applyFont="1" applyFill="1" applyBorder="1" applyAlignment="1">
      <alignment horizontal="center" vertical="center" wrapText="1"/>
    </xf>
    <xf numFmtId="4" fontId="18" fillId="0" borderId="13" xfId="0" applyNumberFormat="1" applyFont="1" applyBorder="1" applyAlignment="1">
      <alignment horizontal="center" vertical="center" wrapText="1"/>
    </xf>
    <xf numFmtId="4" fontId="18" fillId="0" borderId="15" xfId="0" applyNumberFormat="1" applyFont="1" applyBorder="1" applyAlignment="1">
      <alignment horizontal="center" vertical="center" wrapText="1"/>
    </xf>
    <xf numFmtId="2" fontId="18" fillId="0" borderId="14" xfId="0" applyNumberFormat="1" applyFont="1" applyBorder="1" applyAlignment="1">
      <alignment horizontal="center" vertical="center" wrapText="1"/>
    </xf>
    <xf numFmtId="4" fontId="18" fillId="2" borderId="12" xfId="0" applyNumberFormat="1" applyFont="1" applyFill="1" applyBorder="1" applyAlignment="1">
      <alignment horizontal="center" vertical="center" wrapText="1"/>
    </xf>
    <xf numFmtId="4" fontId="18" fillId="0" borderId="12" xfId="0" applyNumberFormat="1" applyFont="1" applyBorder="1" applyAlignment="1">
      <alignment horizontal="center" vertical="center" wrapText="1"/>
    </xf>
    <xf numFmtId="4" fontId="18" fillId="0" borderId="26" xfId="0" applyNumberFormat="1" applyFont="1" applyBorder="1" applyAlignment="1">
      <alignment horizontal="center" vertical="center" wrapText="1"/>
    </xf>
    <xf numFmtId="4" fontId="18" fillId="3" borderId="26" xfId="0" applyNumberFormat="1" applyFont="1" applyFill="1" applyBorder="1" applyAlignment="1">
      <alignment horizontal="center" vertical="center" wrapText="1"/>
    </xf>
    <xf numFmtId="2" fontId="18" fillId="0" borderId="12" xfId="0" applyNumberFormat="1" applyFont="1" applyBorder="1" applyAlignment="1">
      <alignment horizontal="center" vertical="center" wrapText="1"/>
    </xf>
    <xf numFmtId="2" fontId="18" fillId="3" borderId="12" xfId="0" applyNumberFormat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5" fillId="0" borderId="9" xfId="0" applyFont="1" applyBorder="1" applyAlignment="1">
      <alignment vertical="top" wrapText="1"/>
    </xf>
    <xf numFmtId="0" fontId="5" fillId="2" borderId="14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4" fontId="18" fillId="3" borderId="9" xfId="0" applyNumberFormat="1" applyFont="1" applyFill="1" applyBorder="1" applyAlignment="1">
      <alignment horizontal="center" vertical="top" wrapText="1"/>
    </xf>
    <xf numFmtId="164" fontId="18" fillId="0" borderId="14" xfId="0" applyNumberFormat="1" applyFont="1" applyBorder="1" applyAlignment="1">
      <alignment horizontal="center" vertical="center" wrapText="1"/>
    </xf>
    <xf numFmtId="0" fontId="18" fillId="0" borderId="26" xfId="0" applyFont="1" applyBorder="1" applyAlignment="1">
      <alignment horizontal="left" vertical="top" wrapText="1"/>
    </xf>
    <xf numFmtId="0" fontId="18" fillId="3" borderId="13" xfId="0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4" xfId="0" applyNumberFormat="1" applyFont="1" applyFill="1" applyBorder="1" applyAlignment="1">
      <alignment horizontal="center" vertical="center" wrapText="1"/>
    </xf>
    <xf numFmtId="4" fontId="5" fillId="2" borderId="21" xfId="0" applyNumberFormat="1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vertical="top" wrapText="1"/>
    </xf>
    <xf numFmtId="0" fontId="8" fillId="3" borderId="9" xfId="0" applyFont="1" applyFill="1" applyBorder="1" applyAlignment="1">
      <alignment horizontal="center" vertical="center" wrapText="1"/>
    </xf>
    <xf numFmtId="16" fontId="20" fillId="2" borderId="9" xfId="0" applyNumberFormat="1" applyFont="1" applyFill="1" applyBorder="1" applyAlignment="1">
      <alignment horizontal="left" vertical="center" wrapText="1"/>
    </xf>
    <xf numFmtId="4" fontId="5" fillId="4" borderId="9" xfId="0" applyNumberFormat="1" applyFont="1" applyFill="1" applyBorder="1" applyAlignment="1">
      <alignment horizontal="center" vertical="center" wrapText="1"/>
    </xf>
    <xf numFmtId="0" fontId="6" fillId="3" borderId="0" xfId="0" applyFont="1" applyFill="1" applyAlignment="1"/>
    <xf numFmtId="0" fontId="24" fillId="3" borderId="0" xfId="0" applyNumberFormat="1" applyFont="1" applyFill="1" applyAlignment="1"/>
    <xf numFmtId="0" fontId="24" fillId="3" borderId="0" xfId="0" applyFont="1" applyFill="1" applyAlignment="1"/>
    <xf numFmtId="4" fontId="6" fillId="3" borderId="0" xfId="0" applyNumberFormat="1" applyFont="1" applyFill="1" applyAlignment="1"/>
    <xf numFmtId="4" fontId="2" fillId="3" borderId="0" xfId="0" applyNumberFormat="1" applyFont="1" applyFill="1" applyAlignment="1"/>
    <xf numFmtId="0" fontId="6" fillId="3" borderId="0" xfId="0" applyNumberFormat="1" applyFont="1" applyFill="1" applyAlignment="1"/>
    <xf numFmtId="0" fontId="2" fillId="3" borderId="0" xfId="0" applyFont="1" applyFill="1" applyAlignment="1"/>
    <xf numFmtId="4" fontId="5" fillId="3" borderId="9" xfId="0" applyNumberFormat="1" applyFont="1" applyFill="1" applyBorder="1" applyAlignment="1">
      <alignment horizontal="center" vertical="center" wrapText="1"/>
    </xf>
    <xf numFmtId="4" fontId="18" fillId="0" borderId="7" xfId="0" applyNumberFormat="1" applyFont="1" applyBorder="1" applyAlignment="1">
      <alignment horizontal="center" vertical="top" wrapText="1"/>
    </xf>
    <xf numFmtId="0" fontId="18" fillId="0" borderId="26" xfId="0" applyFont="1" applyBorder="1" applyAlignment="1">
      <alignment horizontal="center" vertical="top" wrapText="1"/>
    </xf>
    <xf numFmtId="0" fontId="18" fillId="0" borderId="27" xfId="0" applyFont="1" applyBorder="1" applyAlignment="1">
      <alignment horizontal="center" vertical="top" wrapText="1"/>
    </xf>
    <xf numFmtId="0" fontId="18" fillId="0" borderId="25" xfId="0" applyFont="1" applyBorder="1" applyAlignment="1">
      <alignment horizontal="center" vertical="top" wrapText="1"/>
    </xf>
    <xf numFmtId="0" fontId="18" fillId="0" borderId="13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/>
    </xf>
    <xf numFmtId="0" fontId="18" fillId="3" borderId="13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top" wrapText="1"/>
    </xf>
    <xf numFmtId="0" fontId="18" fillId="0" borderId="14" xfId="0" applyFont="1" applyBorder="1" applyAlignment="1">
      <alignment horizontal="center" vertical="top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26" fillId="0" borderId="0" xfId="0" applyFont="1" applyAlignment="1">
      <alignment horizontal="left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 wrapText="1"/>
    </xf>
    <xf numFmtId="0" fontId="27" fillId="0" borderId="0" xfId="0" applyFont="1" applyAlignment="1">
      <alignment horizontal="left" vertical="top"/>
    </xf>
    <xf numFmtId="0" fontId="16" fillId="0" borderId="9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8" fillId="0" borderId="16" xfId="0" applyFont="1" applyBorder="1" applyAlignment="1">
      <alignment horizontal="center" vertical="top" wrapText="1"/>
    </xf>
    <xf numFmtId="0" fontId="18" fillId="0" borderId="0" xfId="0" applyFont="1" applyBorder="1" applyAlignment="1">
      <alignment horizontal="center" vertical="top" wrapText="1"/>
    </xf>
    <xf numFmtId="0" fontId="18" fillId="0" borderId="41" xfId="0" applyFont="1" applyBorder="1" applyAlignment="1">
      <alignment horizontal="center" vertical="top" wrapText="1"/>
    </xf>
    <xf numFmtId="0" fontId="16" fillId="0" borderId="16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16" fillId="0" borderId="41" xfId="0" applyFont="1" applyBorder="1" applyAlignment="1">
      <alignment horizontal="center" vertical="top" wrapText="1"/>
    </xf>
    <xf numFmtId="0" fontId="16" fillId="0" borderId="13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0" fontId="16" fillId="0" borderId="14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wrapText="1"/>
    </xf>
    <xf numFmtId="0" fontId="16" fillId="0" borderId="11" xfId="0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18" fillId="0" borderId="15" xfId="0" applyFont="1" applyBorder="1" applyAlignment="1">
      <alignment horizontal="left" vertical="top" wrapText="1"/>
    </xf>
    <xf numFmtId="0" fontId="18" fillId="0" borderId="14" xfId="0" applyFont="1" applyBorder="1" applyAlignment="1">
      <alignment horizontal="left" vertical="top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top" wrapText="1"/>
    </xf>
    <xf numFmtId="0" fontId="18" fillId="0" borderId="20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center" vertical="top" wrapText="1"/>
    </xf>
    <xf numFmtId="0" fontId="18" fillId="0" borderId="13" xfId="0" applyFont="1" applyBorder="1" applyAlignment="1">
      <alignment horizontal="left" vertical="top" wrapText="1"/>
    </xf>
    <xf numFmtId="0" fontId="18" fillId="0" borderId="0" xfId="0" applyFont="1" applyBorder="1" applyAlignment="1">
      <alignment wrapText="1"/>
    </xf>
    <xf numFmtId="0" fontId="18" fillId="0" borderId="12" xfId="0" applyFont="1" applyBorder="1" applyAlignment="1">
      <alignment horizontal="left" vertical="top" wrapText="1"/>
    </xf>
    <xf numFmtId="0" fontId="18" fillId="0" borderId="26" xfId="0" applyFont="1" applyBorder="1" applyAlignment="1">
      <alignment horizontal="left" vertical="top" wrapText="1"/>
    </xf>
    <xf numFmtId="0" fontId="18" fillId="0" borderId="27" xfId="0" applyFont="1" applyBorder="1" applyAlignment="1">
      <alignment horizontal="left" vertical="top" wrapText="1"/>
    </xf>
    <xf numFmtId="0" fontId="18" fillId="0" borderId="25" xfId="0" applyFont="1" applyBorder="1" applyAlignment="1">
      <alignment horizontal="left" vertical="top" wrapText="1"/>
    </xf>
    <xf numFmtId="0" fontId="18" fillId="0" borderId="9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top" wrapText="1"/>
    </xf>
    <xf numFmtId="0" fontId="18" fillId="0" borderId="23" xfId="0" applyFont="1" applyBorder="1" applyAlignment="1">
      <alignment horizontal="center" vertical="top" wrapText="1"/>
    </xf>
    <xf numFmtId="0" fontId="18" fillId="0" borderId="2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wrapText="1"/>
    </xf>
    <xf numFmtId="0" fontId="7" fillId="0" borderId="1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top" wrapText="1"/>
    </xf>
    <xf numFmtId="0" fontId="0" fillId="0" borderId="23" xfId="0" applyFont="1" applyBorder="1" applyAlignment="1">
      <alignment horizontal="left" vertical="top" wrapText="1"/>
    </xf>
    <xf numFmtId="0" fontId="0" fillId="0" borderId="36" xfId="0" applyFont="1" applyBorder="1" applyAlignment="1">
      <alignment horizontal="left" vertical="top" wrapText="1"/>
    </xf>
    <xf numFmtId="0" fontId="18" fillId="0" borderId="9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8" fillId="0" borderId="15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center" wrapText="1"/>
    </xf>
    <xf numFmtId="164" fontId="18" fillId="0" borderId="13" xfId="0" applyNumberFormat="1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16" fillId="0" borderId="16" xfId="0" applyFont="1" applyBorder="1" applyAlignment="1">
      <alignment horizontal="center" wrapText="1"/>
    </xf>
    <xf numFmtId="0" fontId="16" fillId="0" borderId="26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75"/>
  <sheetViews>
    <sheetView tabSelected="1" view="pageLayout" topLeftCell="C88" zoomScaleNormal="100" workbookViewId="0">
      <selection activeCell="L9" sqref="L9"/>
    </sheetView>
  </sheetViews>
  <sheetFormatPr defaultColWidth="15.140625" defaultRowHeight="15" customHeight="1" x14ac:dyDescent="0.3"/>
  <cols>
    <col min="1" max="1" width="4.7109375" customWidth="1"/>
    <col min="2" max="2" width="24.28515625" customWidth="1"/>
    <col min="3" max="3" width="42.7109375" customWidth="1"/>
    <col min="4" max="4" width="9.5703125" style="3" customWidth="1"/>
    <col min="5" max="5" width="20.85546875" style="3" customWidth="1"/>
    <col min="6" max="6" width="18.28515625" style="60" customWidth="1"/>
    <col min="7" max="7" width="18" customWidth="1"/>
    <col min="8" max="8" width="15.7109375" customWidth="1"/>
    <col min="9" max="9" width="19.85546875" customWidth="1"/>
    <col min="10" max="10" width="15.85546875" style="8" customWidth="1"/>
    <col min="11" max="13" width="15.140625" style="8" customWidth="1"/>
    <col min="14" max="14" width="24.7109375" customWidth="1"/>
    <col min="15" max="15" width="18.28515625" customWidth="1"/>
  </cols>
  <sheetData>
    <row r="1" spans="1:41" ht="63.75" customHeight="1" x14ac:dyDescent="0.25">
      <c r="A1" s="15"/>
      <c r="B1" s="16"/>
      <c r="C1" s="16"/>
      <c r="D1" s="16"/>
      <c r="E1" s="16"/>
      <c r="F1" s="56"/>
      <c r="G1" s="16"/>
      <c r="H1" s="16"/>
      <c r="I1" s="16"/>
      <c r="J1" s="16"/>
      <c r="K1" s="16"/>
      <c r="L1" s="16"/>
      <c r="M1" s="16"/>
      <c r="N1" s="35" t="s">
        <v>79</v>
      </c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</row>
    <row r="2" spans="1:41" ht="17.25" customHeight="1" x14ac:dyDescent="0.3">
      <c r="A2" s="352" t="s">
        <v>178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</row>
    <row r="3" spans="1:41" s="8" customFormat="1" ht="35.25" customHeight="1" x14ac:dyDescent="0.25">
      <c r="A3" s="360" t="s">
        <v>0</v>
      </c>
      <c r="B3" s="360" t="s">
        <v>1</v>
      </c>
      <c r="C3" s="360" t="s">
        <v>2</v>
      </c>
      <c r="D3" s="360" t="s">
        <v>3</v>
      </c>
      <c r="E3" s="360" t="s">
        <v>4</v>
      </c>
      <c r="F3" s="358" t="s">
        <v>5</v>
      </c>
      <c r="G3" s="375" t="s">
        <v>78</v>
      </c>
      <c r="H3" s="375"/>
      <c r="I3" s="375"/>
      <c r="J3" s="375"/>
      <c r="K3" s="375"/>
      <c r="L3" s="375"/>
      <c r="M3" s="375"/>
      <c r="N3" s="360" t="s">
        <v>6</v>
      </c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</row>
    <row r="4" spans="1:41" s="8" customFormat="1" ht="18.75" customHeight="1" x14ac:dyDescent="0.25">
      <c r="A4" s="361"/>
      <c r="B4" s="361"/>
      <c r="C4" s="361"/>
      <c r="D4" s="361"/>
      <c r="E4" s="361"/>
      <c r="F4" s="359"/>
      <c r="G4" s="254" t="s">
        <v>18</v>
      </c>
      <c r="H4" s="254" t="s">
        <v>19</v>
      </c>
      <c r="I4" s="271" t="s">
        <v>20</v>
      </c>
      <c r="J4" s="271" t="s">
        <v>105</v>
      </c>
      <c r="K4" s="271" t="s">
        <v>106</v>
      </c>
      <c r="L4" s="257" t="s">
        <v>118</v>
      </c>
      <c r="M4" s="257" t="s">
        <v>172</v>
      </c>
      <c r="N4" s="361"/>
      <c r="AB4" s="29"/>
      <c r="AC4" s="29"/>
      <c r="AD4" s="29"/>
      <c r="AE4" s="30"/>
      <c r="AF4" s="30"/>
      <c r="AG4" s="29"/>
      <c r="AH4" s="29"/>
      <c r="AI4" s="29"/>
      <c r="AJ4" s="29"/>
      <c r="AK4" s="29"/>
      <c r="AL4" s="29"/>
      <c r="AM4" s="29"/>
      <c r="AN4" s="29"/>
      <c r="AO4" s="29"/>
    </row>
    <row r="5" spans="1:41" s="2" customFormat="1" ht="14.25" customHeight="1" x14ac:dyDescent="0.3">
      <c r="A5" s="33">
        <v>1</v>
      </c>
      <c r="B5" s="33">
        <v>2</v>
      </c>
      <c r="C5" s="33">
        <v>3</v>
      </c>
      <c r="D5" s="33">
        <v>4</v>
      </c>
      <c r="E5" s="33">
        <v>5</v>
      </c>
      <c r="F5" s="57">
        <v>6</v>
      </c>
      <c r="G5" s="31">
        <v>7</v>
      </c>
      <c r="H5" s="31">
        <v>8</v>
      </c>
      <c r="I5" s="32">
        <v>9</v>
      </c>
      <c r="J5" s="32">
        <v>10</v>
      </c>
      <c r="K5" s="32">
        <v>11</v>
      </c>
      <c r="L5" s="32">
        <v>12</v>
      </c>
      <c r="M5" s="32">
        <v>13</v>
      </c>
      <c r="N5" s="33">
        <v>14</v>
      </c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</row>
    <row r="6" spans="1:41" s="2" customFormat="1" ht="28.5" customHeight="1" x14ac:dyDescent="0.25">
      <c r="A6" s="378" t="s">
        <v>223</v>
      </c>
      <c r="B6" s="379"/>
      <c r="C6" s="379"/>
      <c r="D6" s="379"/>
      <c r="E6" s="379"/>
      <c r="F6" s="379"/>
      <c r="G6" s="379"/>
      <c r="H6" s="379"/>
      <c r="I6" s="379"/>
      <c r="J6" s="379"/>
      <c r="K6" s="379"/>
      <c r="L6" s="379"/>
      <c r="M6" s="379"/>
      <c r="N6" s="38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</row>
    <row r="7" spans="1:41" s="2" customFormat="1" ht="19.5" customHeight="1" x14ac:dyDescent="0.25">
      <c r="A7" s="357" t="s">
        <v>12</v>
      </c>
      <c r="B7" s="357"/>
      <c r="C7" s="357"/>
      <c r="D7" s="357"/>
      <c r="E7" s="357"/>
      <c r="F7" s="357"/>
      <c r="G7" s="357"/>
      <c r="H7" s="357"/>
      <c r="I7" s="357"/>
      <c r="J7" s="357"/>
      <c r="K7" s="357"/>
      <c r="L7" s="357"/>
      <c r="M7" s="357"/>
      <c r="N7" s="357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</row>
    <row r="8" spans="1:41" s="2" customFormat="1" ht="229.5" customHeight="1" x14ac:dyDescent="0.25">
      <c r="A8" s="366" t="s">
        <v>8</v>
      </c>
      <c r="B8" s="369" t="s">
        <v>185</v>
      </c>
      <c r="C8" s="22" t="s">
        <v>52</v>
      </c>
      <c r="D8" s="38" t="s">
        <v>179</v>
      </c>
      <c r="E8" s="38" t="s">
        <v>200</v>
      </c>
      <c r="F8" s="54" t="s">
        <v>93</v>
      </c>
      <c r="G8" s="21">
        <v>2450</v>
      </c>
      <c r="H8" s="21">
        <f>2450+25</f>
        <v>2475</v>
      </c>
      <c r="I8" s="21">
        <f>2903.89+600</f>
        <v>3503.89</v>
      </c>
      <c r="J8" s="21">
        <v>3644</v>
      </c>
      <c r="K8" s="21">
        <v>3911.12</v>
      </c>
      <c r="L8" s="21">
        <v>3831</v>
      </c>
      <c r="M8" s="21">
        <f>3831*1.05</f>
        <v>4022.55</v>
      </c>
      <c r="N8" s="272" t="s">
        <v>53</v>
      </c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</row>
    <row r="9" spans="1:41" ht="150" x14ac:dyDescent="0.25">
      <c r="A9" s="367"/>
      <c r="B9" s="370"/>
      <c r="C9" s="23" t="s">
        <v>54</v>
      </c>
      <c r="D9" s="17" t="s">
        <v>179</v>
      </c>
      <c r="E9" s="17" t="s">
        <v>200</v>
      </c>
      <c r="F9" s="55" t="s">
        <v>93</v>
      </c>
      <c r="G9" s="21">
        <v>1521.808</v>
      </c>
      <c r="H9" s="21">
        <f>1521.808+33.22+50</f>
        <v>1605.028</v>
      </c>
      <c r="I9" s="21">
        <v>1624.67</v>
      </c>
      <c r="J9" s="21">
        <v>1941</v>
      </c>
      <c r="K9" s="46">
        <v>2070.4</v>
      </c>
      <c r="L9" s="294">
        <f>2338+180.2</f>
        <v>2518.1999999999998</v>
      </c>
      <c r="M9" s="21">
        <f t="shared" ref="M9:M17" si="0">L9*1.05</f>
        <v>2644.11</v>
      </c>
      <c r="N9" s="49" t="s">
        <v>55</v>
      </c>
    </row>
    <row r="10" spans="1:41" ht="112.5" x14ac:dyDescent="0.25">
      <c r="A10" s="367"/>
      <c r="B10" s="370"/>
      <c r="C10" s="24" t="s">
        <v>56</v>
      </c>
      <c r="D10" s="18" t="s">
        <v>180</v>
      </c>
      <c r="E10" s="17" t="s">
        <v>200</v>
      </c>
      <c r="F10" s="58" t="s">
        <v>93</v>
      </c>
      <c r="G10" s="19">
        <v>1368.192</v>
      </c>
      <c r="H10" s="19">
        <f>1045.53-25</f>
        <v>1020.53</v>
      </c>
      <c r="I10" s="280">
        <v>1205.31</v>
      </c>
      <c r="J10" s="48">
        <v>1225</v>
      </c>
      <c r="K10" s="73">
        <v>1299</v>
      </c>
      <c r="L10" s="286">
        <v>1507</v>
      </c>
      <c r="M10" s="286">
        <f t="shared" si="0"/>
        <v>1582.3500000000001</v>
      </c>
      <c r="N10" s="74" t="s">
        <v>21</v>
      </c>
      <c r="O10" s="66"/>
    </row>
    <row r="11" spans="1:41" s="8" customFormat="1" ht="131.25" x14ac:dyDescent="0.25">
      <c r="A11" s="367"/>
      <c r="B11" s="370"/>
      <c r="C11" s="25" t="s">
        <v>203</v>
      </c>
      <c r="D11" s="18" t="s">
        <v>202</v>
      </c>
      <c r="E11" s="17" t="s">
        <v>200</v>
      </c>
      <c r="F11" s="58" t="s">
        <v>93</v>
      </c>
      <c r="G11" s="20">
        <v>0</v>
      </c>
      <c r="H11" s="279">
        <v>0</v>
      </c>
      <c r="I11" s="45">
        <v>0</v>
      </c>
      <c r="J11" s="45">
        <v>0</v>
      </c>
      <c r="K11" s="45">
        <v>200</v>
      </c>
      <c r="L11" s="45">
        <v>0</v>
      </c>
      <c r="M11" s="45">
        <v>0</v>
      </c>
      <c r="N11" s="278" t="s">
        <v>210</v>
      </c>
      <c r="O11" s="67"/>
    </row>
    <row r="12" spans="1:41" s="8" customFormat="1" ht="93.75" x14ac:dyDescent="0.25">
      <c r="A12" s="367"/>
      <c r="B12" s="370"/>
      <c r="C12" s="25" t="s">
        <v>204</v>
      </c>
      <c r="D12" s="18" t="s">
        <v>180</v>
      </c>
      <c r="E12" s="17" t="s">
        <v>197</v>
      </c>
      <c r="F12" s="59" t="s">
        <v>94</v>
      </c>
      <c r="G12" s="20">
        <v>300</v>
      </c>
      <c r="H12" s="20">
        <f>450+32</f>
        <v>482</v>
      </c>
      <c r="I12" s="73">
        <v>887.70699999999999</v>
      </c>
      <c r="J12" s="281">
        <v>890</v>
      </c>
      <c r="K12" s="282">
        <v>945.1</v>
      </c>
      <c r="L12" s="45">
        <v>950</v>
      </c>
      <c r="M12" s="45">
        <f t="shared" si="0"/>
        <v>997.5</v>
      </c>
      <c r="N12" s="362" t="s">
        <v>22</v>
      </c>
      <c r="P12" s="28"/>
    </row>
    <row r="13" spans="1:41" s="8" customFormat="1" ht="82.5" x14ac:dyDescent="0.25">
      <c r="A13" s="367"/>
      <c r="B13" s="370"/>
      <c r="C13" s="25" t="s">
        <v>205</v>
      </c>
      <c r="D13" s="18" t="s">
        <v>180</v>
      </c>
      <c r="E13" s="17" t="s">
        <v>197</v>
      </c>
      <c r="F13" s="59" t="s">
        <v>94</v>
      </c>
      <c r="G13" s="20">
        <v>111.11</v>
      </c>
      <c r="H13" s="20">
        <v>229.41</v>
      </c>
      <c r="I13" s="50">
        <f>294.56+110</f>
        <v>404.56</v>
      </c>
      <c r="J13" s="45">
        <v>300</v>
      </c>
      <c r="K13" s="52">
        <v>480</v>
      </c>
      <c r="L13" s="45">
        <v>500</v>
      </c>
      <c r="M13" s="45">
        <f t="shared" si="0"/>
        <v>525</v>
      </c>
      <c r="N13" s="363"/>
      <c r="O13" s="47"/>
    </row>
    <row r="14" spans="1:41" s="8" customFormat="1" ht="131.25" x14ac:dyDescent="0.25">
      <c r="A14" s="367"/>
      <c r="B14" s="370"/>
      <c r="C14" s="25" t="s">
        <v>206</v>
      </c>
      <c r="D14" s="18" t="s">
        <v>180</v>
      </c>
      <c r="E14" s="17" t="s">
        <v>197</v>
      </c>
      <c r="F14" s="59" t="s">
        <v>94</v>
      </c>
      <c r="G14" s="20">
        <v>85.22</v>
      </c>
      <c r="H14" s="20">
        <f>40.8+20</f>
        <v>60.8</v>
      </c>
      <c r="I14" s="50">
        <v>103.32</v>
      </c>
      <c r="J14" s="45">
        <v>120</v>
      </c>
      <c r="K14" s="52">
        <v>200</v>
      </c>
      <c r="L14" s="45">
        <v>300</v>
      </c>
      <c r="M14" s="45">
        <f t="shared" si="0"/>
        <v>315</v>
      </c>
      <c r="N14" s="363"/>
      <c r="O14" s="67"/>
    </row>
    <row r="15" spans="1:41" s="1" customFormat="1" ht="111.75" customHeight="1" x14ac:dyDescent="0.25">
      <c r="A15" s="367"/>
      <c r="B15" s="370"/>
      <c r="C15" s="39" t="s">
        <v>207</v>
      </c>
      <c r="D15" s="40" t="s">
        <v>181</v>
      </c>
      <c r="E15" s="40" t="s">
        <v>195</v>
      </c>
      <c r="F15" s="59" t="s">
        <v>94</v>
      </c>
      <c r="G15" s="41">
        <v>1600</v>
      </c>
      <c r="H15" s="41">
        <f>1600+290+1040-35-20-32</f>
        <v>2843</v>
      </c>
      <c r="I15" s="51">
        <v>4437.87</v>
      </c>
      <c r="J15" s="45">
        <v>4800</v>
      </c>
      <c r="K15" s="52">
        <v>5097.6000000000004</v>
      </c>
      <c r="L15" s="286">
        <f>5100+1000</f>
        <v>6100</v>
      </c>
      <c r="M15" s="45">
        <f t="shared" si="0"/>
        <v>6405</v>
      </c>
      <c r="N15" s="364"/>
      <c r="O15" s="8"/>
    </row>
    <row r="16" spans="1:41" s="8" customFormat="1" ht="99" x14ac:dyDescent="0.25">
      <c r="A16" s="367"/>
      <c r="B16" s="370"/>
      <c r="C16" s="44" t="s">
        <v>208</v>
      </c>
      <c r="D16" s="43" t="s">
        <v>173</v>
      </c>
      <c r="E16" s="43" t="s">
        <v>195</v>
      </c>
      <c r="F16" s="59" t="s">
        <v>109</v>
      </c>
      <c r="G16" s="21">
        <v>0</v>
      </c>
      <c r="H16" s="21">
        <v>0</v>
      </c>
      <c r="I16" s="52">
        <v>60000</v>
      </c>
      <c r="J16" s="45">
        <v>80000</v>
      </c>
      <c r="K16" s="45">
        <v>85000</v>
      </c>
      <c r="L16" s="72">
        <f>90000+150000</f>
        <v>240000</v>
      </c>
      <c r="M16" s="45">
        <f t="shared" si="0"/>
        <v>252000</v>
      </c>
      <c r="N16" s="53" t="s">
        <v>98</v>
      </c>
      <c r="O16" s="68"/>
    </row>
    <row r="17" spans="1:16" s="8" customFormat="1" ht="82.5" x14ac:dyDescent="0.25">
      <c r="A17" s="368"/>
      <c r="B17" s="370"/>
      <c r="C17" s="44" t="s">
        <v>209</v>
      </c>
      <c r="D17" s="43" t="s">
        <v>173</v>
      </c>
      <c r="E17" s="43" t="s">
        <v>195</v>
      </c>
      <c r="F17" s="59" t="s">
        <v>94</v>
      </c>
      <c r="G17" s="21">
        <v>0</v>
      </c>
      <c r="H17" s="21">
        <v>0</v>
      </c>
      <c r="I17" s="52">
        <v>37520.800000000003</v>
      </c>
      <c r="J17" s="52">
        <v>45000</v>
      </c>
      <c r="K17" s="45">
        <v>75000</v>
      </c>
      <c r="L17" s="72">
        <v>85000</v>
      </c>
      <c r="M17" s="45">
        <f t="shared" si="0"/>
        <v>89250</v>
      </c>
      <c r="N17" s="53" t="s">
        <v>99</v>
      </c>
      <c r="O17" s="68"/>
      <c r="P17" s="62"/>
    </row>
    <row r="18" spans="1:16" s="1" customFormat="1" ht="18.75" customHeight="1" x14ac:dyDescent="0.3">
      <c r="A18" s="354"/>
      <c r="B18" s="355"/>
      <c r="C18" s="355"/>
      <c r="D18" s="355"/>
      <c r="E18" s="355"/>
      <c r="F18" s="355"/>
      <c r="G18" s="355"/>
      <c r="H18" s="355"/>
      <c r="I18" s="355"/>
      <c r="J18" s="355"/>
      <c r="K18" s="355"/>
      <c r="L18" s="355"/>
      <c r="M18" s="355"/>
      <c r="N18" s="356"/>
    </row>
    <row r="19" spans="1:16" s="8" customFormat="1" ht="19.5" customHeight="1" x14ac:dyDescent="0.3">
      <c r="A19" s="381" t="s">
        <v>13</v>
      </c>
      <c r="B19" s="381"/>
      <c r="C19" s="381"/>
      <c r="D19" s="381"/>
      <c r="E19" s="381"/>
      <c r="F19" s="381"/>
      <c r="G19" s="381"/>
      <c r="H19" s="381"/>
      <c r="I19" s="381"/>
      <c r="J19" s="381"/>
      <c r="K19" s="381"/>
      <c r="L19" s="381"/>
      <c r="M19" s="381"/>
      <c r="N19" s="382"/>
      <c r="O19" s="81"/>
    </row>
    <row r="20" spans="1:16" s="1" customFormat="1" ht="60.75" customHeight="1" x14ac:dyDescent="0.3">
      <c r="A20" s="324" t="s">
        <v>9</v>
      </c>
      <c r="B20" s="321" t="s">
        <v>100</v>
      </c>
      <c r="C20" s="82" t="s">
        <v>135</v>
      </c>
      <c r="D20" s="365" t="s">
        <v>20</v>
      </c>
      <c r="E20" s="319" t="s">
        <v>199</v>
      </c>
      <c r="F20" s="319" t="s">
        <v>93</v>
      </c>
      <c r="G20" s="83"/>
      <c r="H20" s="84"/>
      <c r="I20" s="85"/>
      <c r="J20" s="86"/>
      <c r="K20" s="86"/>
      <c r="L20" s="87"/>
      <c r="M20" s="86"/>
      <c r="N20" s="344" t="s">
        <v>72</v>
      </c>
      <c r="O20" s="81"/>
    </row>
    <row r="21" spans="1:16" s="4" customFormat="1" ht="27" customHeight="1" x14ac:dyDescent="0.3">
      <c r="A21" s="325"/>
      <c r="B21" s="322"/>
      <c r="C21" s="88" t="s">
        <v>16</v>
      </c>
      <c r="D21" s="365"/>
      <c r="E21" s="319"/>
      <c r="F21" s="319"/>
      <c r="G21" s="89">
        <v>0</v>
      </c>
      <c r="H21" s="89">
        <v>0</v>
      </c>
      <c r="I21" s="199">
        <v>450</v>
      </c>
      <c r="J21" s="107">
        <v>0</v>
      </c>
      <c r="K21" s="90">
        <v>0</v>
      </c>
      <c r="L21" s="90">
        <v>0</v>
      </c>
      <c r="M21" s="90">
        <v>0</v>
      </c>
      <c r="N21" s="345"/>
      <c r="O21" s="81"/>
    </row>
    <row r="22" spans="1:16" s="1" customFormat="1" ht="32.25" customHeight="1" x14ac:dyDescent="0.3">
      <c r="A22" s="325"/>
      <c r="B22" s="322"/>
      <c r="C22" s="190" t="s">
        <v>84</v>
      </c>
      <c r="D22" s="365"/>
      <c r="E22" s="319"/>
      <c r="F22" s="319"/>
      <c r="G22" s="191">
        <v>0</v>
      </c>
      <c r="H22" s="192">
        <v>0</v>
      </c>
      <c r="I22" s="200">
        <v>35</v>
      </c>
      <c r="J22" s="201">
        <v>0</v>
      </c>
      <c r="K22" s="193">
        <v>0</v>
      </c>
      <c r="L22" s="193">
        <v>0</v>
      </c>
      <c r="M22" s="193">
        <v>0</v>
      </c>
      <c r="N22" s="345"/>
      <c r="O22" s="81"/>
    </row>
    <row r="23" spans="1:16" s="4" customFormat="1" ht="23.25" customHeight="1" x14ac:dyDescent="0.3">
      <c r="A23" s="325"/>
      <c r="B23" s="322"/>
      <c r="C23" s="75" t="s">
        <v>40</v>
      </c>
      <c r="D23" s="365"/>
      <c r="E23" s="319"/>
      <c r="F23" s="319"/>
      <c r="G23" s="76">
        <v>0</v>
      </c>
      <c r="H23" s="69">
        <v>0</v>
      </c>
      <c r="I23" s="70">
        <v>0</v>
      </c>
      <c r="J23" s="70">
        <v>0</v>
      </c>
      <c r="K23" s="70">
        <v>0</v>
      </c>
      <c r="L23" s="69">
        <v>0</v>
      </c>
      <c r="M23" s="69">
        <v>0</v>
      </c>
      <c r="N23" s="345"/>
      <c r="O23" s="81"/>
    </row>
    <row r="24" spans="1:16" s="5" customFormat="1" ht="41.25" customHeight="1" x14ac:dyDescent="0.3">
      <c r="A24" s="325"/>
      <c r="B24" s="322"/>
      <c r="C24" s="75" t="s">
        <v>84</v>
      </c>
      <c r="D24" s="365"/>
      <c r="E24" s="319"/>
      <c r="F24" s="319"/>
      <c r="G24" s="76">
        <v>0</v>
      </c>
      <c r="H24" s="69">
        <v>0</v>
      </c>
      <c r="I24" s="70">
        <v>0</v>
      </c>
      <c r="J24" s="70">
        <v>0</v>
      </c>
      <c r="K24" s="70">
        <v>0</v>
      </c>
      <c r="L24" s="69">
        <v>0</v>
      </c>
      <c r="M24" s="69">
        <v>0</v>
      </c>
      <c r="N24" s="345"/>
      <c r="O24" s="81"/>
    </row>
    <row r="25" spans="1:16" s="8" customFormat="1" ht="27" customHeight="1" x14ac:dyDescent="0.3">
      <c r="A25" s="325"/>
      <c r="B25" s="322"/>
      <c r="C25" s="77" t="s">
        <v>77</v>
      </c>
      <c r="D25" s="365"/>
      <c r="E25" s="319"/>
      <c r="F25" s="319"/>
      <c r="G25" s="37">
        <v>24.5</v>
      </c>
      <c r="H25" s="78">
        <v>0</v>
      </c>
      <c r="I25" s="79">
        <v>0</v>
      </c>
      <c r="J25" s="79">
        <v>0</v>
      </c>
      <c r="K25" s="79">
        <v>0</v>
      </c>
      <c r="L25" s="69">
        <v>0</v>
      </c>
      <c r="M25" s="69">
        <v>0</v>
      </c>
      <c r="N25" s="345"/>
      <c r="O25" s="81"/>
    </row>
    <row r="26" spans="1:16" s="8" customFormat="1" ht="20.25" customHeight="1" x14ac:dyDescent="0.3">
      <c r="A26" s="326"/>
      <c r="B26" s="323"/>
      <c r="C26" s="77" t="s">
        <v>50</v>
      </c>
      <c r="D26" s="365"/>
      <c r="E26" s="319"/>
      <c r="F26" s="319"/>
      <c r="G26" s="80">
        <v>0</v>
      </c>
      <c r="H26" s="69">
        <v>0</v>
      </c>
      <c r="I26" s="70">
        <v>0</v>
      </c>
      <c r="J26" s="70">
        <v>0</v>
      </c>
      <c r="K26" s="70">
        <v>0</v>
      </c>
      <c r="L26" s="69">
        <v>0</v>
      </c>
      <c r="M26" s="69">
        <v>0</v>
      </c>
      <c r="N26" s="346"/>
      <c r="O26" s="81"/>
    </row>
    <row r="27" spans="1:16" s="8" customFormat="1" ht="72" customHeight="1" x14ac:dyDescent="0.3">
      <c r="A27" s="327" t="s">
        <v>10</v>
      </c>
      <c r="B27" s="338" t="s">
        <v>66</v>
      </c>
      <c r="C27" s="96" t="s">
        <v>119</v>
      </c>
      <c r="D27" s="299" t="s">
        <v>180</v>
      </c>
      <c r="E27" s="299" t="s">
        <v>198</v>
      </c>
      <c r="F27" s="335" t="s">
        <v>93</v>
      </c>
      <c r="G27" s="97"/>
      <c r="H27" s="97"/>
      <c r="I27" s="98"/>
      <c r="J27" s="99"/>
      <c r="K27" s="100"/>
      <c r="L27" s="86"/>
      <c r="M27" s="99"/>
      <c r="N27" s="333" t="s">
        <v>67</v>
      </c>
      <c r="O27" s="81"/>
    </row>
    <row r="28" spans="1:16" s="8" customFormat="1" ht="92.25" customHeight="1" x14ac:dyDescent="0.3">
      <c r="A28" s="328"/>
      <c r="B28" s="339"/>
      <c r="C28" s="95" t="s">
        <v>81</v>
      </c>
      <c r="D28" s="300"/>
      <c r="E28" s="300"/>
      <c r="F28" s="336"/>
      <c r="G28" s="101">
        <v>0</v>
      </c>
      <c r="H28" s="101">
        <v>0</v>
      </c>
      <c r="I28" s="93">
        <v>0</v>
      </c>
      <c r="J28" s="93">
        <v>0</v>
      </c>
      <c r="K28" s="93">
        <v>0</v>
      </c>
      <c r="L28" s="93">
        <v>0</v>
      </c>
      <c r="M28" s="83">
        <v>0</v>
      </c>
      <c r="N28" s="333"/>
      <c r="O28" s="81"/>
    </row>
    <row r="29" spans="1:16" s="8" customFormat="1" ht="18" x14ac:dyDescent="0.3">
      <c r="A29" s="328"/>
      <c r="B29" s="339"/>
      <c r="C29" s="36" t="s">
        <v>85</v>
      </c>
      <c r="D29" s="300"/>
      <c r="E29" s="300"/>
      <c r="F29" s="336"/>
      <c r="G29" s="93">
        <v>0</v>
      </c>
      <c r="H29" s="93">
        <v>0</v>
      </c>
      <c r="I29" s="93">
        <v>0</v>
      </c>
      <c r="J29" s="93">
        <v>0</v>
      </c>
      <c r="K29" s="93">
        <v>0</v>
      </c>
      <c r="L29" s="93">
        <v>0</v>
      </c>
      <c r="M29" s="83">
        <v>0</v>
      </c>
      <c r="N29" s="333"/>
      <c r="O29" s="81"/>
    </row>
    <row r="30" spans="1:16" s="8" customFormat="1" ht="89.25" customHeight="1" x14ac:dyDescent="0.3">
      <c r="A30" s="328"/>
      <c r="B30" s="339"/>
      <c r="C30" s="95" t="s">
        <v>57</v>
      </c>
      <c r="D30" s="300"/>
      <c r="E30" s="300"/>
      <c r="F30" s="336"/>
      <c r="G30" s="102">
        <v>206.9</v>
      </c>
      <c r="H30" s="83">
        <v>0</v>
      </c>
      <c r="I30" s="101">
        <v>0</v>
      </c>
      <c r="J30" s="101">
        <v>0</v>
      </c>
      <c r="K30" s="101">
        <v>0</v>
      </c>
      <c r="L30" s="101">
        <v>0</v>
      </c>
      <c r="M30" s="83">
        <v>0</v>
      </c>
      <c r="N30" s="333"/>
      <c r="O30" s="81"/>
    </row>
    <row r="31" spans="1:16" s="8" customFormat="1" ht="18" x14ac:dyDescent="0.3">
      <c r="A31" s="328"/>
      <c r="B31" s="339"/>
      <c r="C31" s="36" t="s">
        <v>85</v>
      </c>
      <c r="D31" s="300"/>
      <c r="E31" s="300"/>
      <c r="F31" s="336"/>
      <c r="G31" s="83">
        <v>0</v>
      </c>
      <c r="H31" s="83">
        <v>0</v>
      </c>
      <c r="I31" s="101">
        <v>0</v>
      </c>
      <c r="J31" s="101">
        <v>0</v>
      </c>
      <c r="K31" s="101">
        <v>0</v>
      </c>
      <c r="L31" s="101">
        <v>0</v>
      </c>
      <c r="M31" s="83">
        <v>0</v>
      </c>
      <c r="N31" s="333"/>
      <c r="O31" s="81"/>
    </row>
    <row r="32" spans="1:16" s="8" customFormat="1" ht="92.25" customHeight="1" x14ac:dyDescent="0.3">
      <c r="A32" s="328"/>
      <c r="B32" s="339"/>
      <c r="C32" s="103" t="s">
        <v>58</v>
      </c>
      <c r="D32" s="300"/>
      <c r="E32" s="300"/>
      <c r="F32" s="336"/>
      <c r="G32" s="104">
        <v>0</v>
      </c>
      <c r="H32" s="90">
        <v>0</v>
      </c>
      <c r="I32" s="195">
        <v>400</v>
      </c>
      <c r="J32" s="195">
        <v>0</v>
      </c>
      <c r="K32" s="105">
        <v>0</v>
      </c>
      <c r="L32" s="105">
        <v>0</v>
      </c>
      <c r="M32" s="90">
        <v>0</v>
      </c>
      <c r="N32" s="333"/>
      <c r="O32" s="81"/>
    </row>
    <row r="33" spans="1:15" s="8" customFormat="1" ht="18" x14ac:dyDescent="0.3">
      <c r="A33" s="328"/>
      <c r="B33" s="339"/>
      <c r="C33" s="27" t="s">
        <v>50</v>
      </c>
      <c r="D33" s="300"/>
      <c r="E33" s="300"/>
      <c r="F33" s="336"/>
      <c r="G33" s="107"/>
      <c r="H33" s="90">
        <v>0</v>
      </c>
      <c r="I33" s="107">
        <v>400</v>
      </c>
      <c r="J33" s="107">
        <v>0</v>
      </c>
      <c r="K33" s="105">
        <v>0</v>
      </c>
      <c r="L33" s="105">
        <v>0</v>
      </c>
      <c r="M33" s="258">
        <v>0</v>
      </c>
      <c r="N33" s="334"/>
      <c r="O33" s="81"/>
    </row>
    <row r="34" spans="1:15" s="8" customFormat="1" ht="57" customHeight="1" x14ac:dyDescent="0.3">
      <c r="A34" s="328"/>
      <c r="B34" s="339"/>
      <c r="C34" s="106" t="s">
        <v>136</v>
      </c>
      <c r="D34" s="300"/>
      <c r="E34" s="300"/>
      <c r="F34" s="336"/>
      <c r="G34" s="107">
        <v>0</v>
      </c>
      <c r="H34" s="107">
        <v>20</v>
      </c>
      <c r="I34" s="108">
        <v>0</v>
      </c>
      <c r="J34" s="108">
        <v>0</v>
      </c>
      <c r="K34" s="109">
        <v>0</v>
      </c>
      <c r="L34" s="109">
        <v>0</v>
      </c>
      <c r="M34" s="86">
        <v>0</v>
      </c>
      <c r="N34" s="110"/>
      <c r="O34" s="81"/>
    </row>
    <row r="35" spans="1:15" s="8" customFormat="1" ht="138" x14ac:dyDescent="0.3">
      <c r="A35" s="328"/>
      <c r="B35" s="339"/>
      <c r="C35" s="111" t="s">
        <v>97</v>
      </c>
      <c r="D35" s="301"/>
      <c r="E35" s="300"/>
      <c r="F35" s="336"/>
      <c r="G35" s="107">
        <v>0</v>
      </c>
      <c r="H35" s="107">
        <f>50-50</f>
        <v>0</v>
      </c>
      <c r="I35" s="108">
        <v>0</v>
      </c>
      <c r="J35" s="108">
        <v>0</v>
      </c>
      <c r="K35" s="108">
        <v>0</v>
      </c>
      <c r="L35" s="108">
        <v>0</v>
      </c>
      <c r="M35" s="86">
        <v>0</v>
      </c>
      <c r="N35" s="110"/>
      <c r="O35" s="81"/>
    </row>
    <row r="36" spans="1:15" s="8" customFormat="1" ht="69" x14ac:dyDescent="0.3">
      <c r="A36" s="328"/>
      <c r="B36" s="339"/>
      <c r="C36" s="111" t="s">
        <v>137</v>
      </c>
      <c r="D36" s="252" t="s">
        <v>152</v>
      </c>
      <c r="E36" s="300"/>
      <c r="F36" s="336"/>
      <c r="G36" s="107"/>
      <c r="H36" s="107"/>
      <c r="I36" s="202">
        <v>0</v>
      </c>
      <c r="J36" s="202">
        <v>25</v>
      </c>
      <c r="K36" s="108">
        <v>0</v>
      </c>
      <c r="L36" s="108">
        <v>0</v>
      </c>
      <c r="M36" s="86">
        <v>0</v>
      </c>
      <c r="N36" s="110"/>
      <c r="O36" s="81"/>
    </row>
    <row r="37" spans="1:15" s="8" customFormat="1" ht="56.25" customHeight="1" x14ac:dyDescent="0.3">
      <c r="A37" s="328"/>
      <c r="B37" s="339"/>
      <c r="C37" s="111" t="s">
        <v>111</v>
      </c>
      <c r="D37" s="112" t="s">
        <v>182</v>
      </c>
      <c r="E37" s="300"/>
      <c r="F37" s="336"/>
      <c r="G37" s="107"/>
      <c r="H37" s="107"/>
      <c r="I37" s="109">
        <v>0</v>
      </c>
      <c r="J37" s="86">
        <v>1500</v>
      </c>
      <c r="K37" s="86">
        <v>2000</v>
      </c>
      <c r="L37" s="108">
        <v>2000</v>
      </c>
      <c r="M37" s="86">
        <v>2000</v>
      </c>
      <c r="N37" s="113"/>
      <c r="O37" s="81"/>
    </row>
    <row r="38" spans="1:15" s="8" customFormat="1" ht="91.5" customHeight="1" x14ac:dyDescent="0.3">
      <c r="A38" s="328"/>
      <c r="B38" s="339"/>
      <c r="C38" s="203" t="s">
        <v>140</v>
      </c>
      <c r="D38" s="274">
        <v>2021</v>
      </c>
      <c r="E38" s="300"/>
      <c r="F38" s="336"/>
      <c r="G38" s="107"/>
      <c r="H38" s="107"/>
      <c r="I38" s="109">
        <v>0</v>
      </c>
      <c r="J38" s="98">
        <v>50</v>
      </c>
      <c r="K38" s="204">
        <v>0</v>
      </c>
      <c r="L38" s="86">
        <v>0</v>
      </c>
      <c r="M38" s="86">
        <v>0</v>
      </c>
      <c r="N38" s="113"/>
      <c r="O38" s="81"/>
    </row>
    <row r="39" spans="1:15" s="8" customFormat="1" ht="90" customHeight="1" x14ac:dyDescent="0.3">
      <c r="A39" s="328"/>
      <c r="B39" s="339"/>
      <c r="C39" s="203" t="s">
        <v>147</v>
      </c>
      <c r="D39" s="274">
        <v>2021</v>
      </c>
      <c r="E39" s="300"/>
      <c r="F39" s="336"/>
      <c r="G39" s="107"/>
      <c r="H39" s="107"/>
      <c r="I39" s="109">
        <v>0</v>
      </c>
      <c r="J39" s="98">
        <v>35</v>
      </c>
      <c r="K39" s="204">
        <v>0</v>
      </c>
      <c r="L39" s="86">
        <v>0</v>
      </c>
      <c r="M39" s="259">
        <v>0</v>
      </c>
      <c r="N39" s="113"/>
      <c r="O39" s="81"/>
    </row>
    <row r="40" spans="1:15" s="8" customFormat="1" ht="90.75" customHeight="1" x14ac:dyDescent="0.3">
      <c r="A40" s="329"/>
      <c r="B40" s="340"/>
      <c r="C40" s="203" t="s">
        <v>148</v>
      </c>
      <c r="D40" s="274">
        <v>2021</v>
      </c>
      <c r="E40" s="301"/>
      <c r="F40" s="337"/>
      <c r="G40" s="107"/>
      <c r="H40" s="107"/>
      <c r="I40" s="109">
        <v>0</v>
      </c>
      <c r="J40" s="98">
        <v>30</v>
      </c>
      <c r="K40" s="204">
        <v>0</v>
      </c>
      <c r="L40" s="86">
        <v>0</v>
      </c>
      <c r="M40" s="259">
        <v>0</v>
      </c>
      <c r="N40" s="113"/>
      <c r="O40" s="81"/>
    </row>
    <row r="41" spans="1:15" s="10" customFormat="1" ht="409.5" customHeight="1" x14ac:dyDescent="0.3">
      <c r="A41" s="114" t="s">
        <v>11</v>
      </c>
      <c r="B41" s="95" t="s">
        <v>32</v>
      </c>
      <c r="C41" s="26" t="s">
        <v>225</v>
      </c>
      <c r="D41" s="115" t="s">
        <v>173</v>
      </c>
      <c r="E41" s="116" t="s">
        <v>213</v>
      </c>
      <c r="F41" s="115" t="s">
        <v>93</v>
      </c>
      <c r="G41" s="86">
        <v>0</v>
      </c>
      <c r="H41" s="83">
        <v>0</v>
      </c>
      <c r="I41" s="83">
        <v>50</v>
      </c>
      <c r="J41" s="205">
        <v>834</v>
      </c>
      <c r="K41" s="205">
        <v>840</v>
      </c>
      <c r="L41" s="107">
        <v>900</v>
      </c>
      <c r="M41" s="107">
        <f>L41*1.05</f>
        <v>945</v>
      </c>
      <c r="N41" s="95" t="s">
        <v>68</v>
      </c>
      <c r="O41" s="117"/>
    </row>
    <row r="42" spans="1:15" s="2" customFormat="1" ht="52.5" customHeight="1" x14ac:dyDescent="0.3">
      <c r="A42" s="327" t="s">
        <v>30</v>
      </c>
      <c r="B42" s="341" t="s">
        <v>87</v>
      </c>
      <c r="C42" s="118" t="s">
        <v>120</v>
      </c>
      <c r="D42" s="299" t="s">
        <v>110</v>
      </c>
      <c r="E42" s="347" t="s">
        <v>197</v>
      </c>
      <c r="F42" s="299" t="s">
        <v>93</v>
      </c>
      <c r="G42" s="86">
        <v>0</v>
      </c>
      <c r="H42" s="86">
        <v>0</v>
      </c>
      <c r="I42" s="83">
        <v>0</v>
      </c>
      <c r="J42" s="83">
        <v>0</v>
      </c>
      <c r="K42" s="83">
        <v>0</v>
      </c>
      <c r="L42" s="83">
        <v>0</v>
      </c>
      <c r="M42" s="260">
        <v>0</v>
      </c>
      <c r="N42" s="341" t="s">
        <v>96</v>
      </c>
      <c r="O42" s="119"/>
    </row>
    <row r="43" spans="1:15" s="2" customFormat="1" ht="32.25" customHeight="1" x14ac:dyDescent="0.3">
      <c r="A43" s="328"/>
      <c r="B43" s="333"/>
      <c r="C43" s="120" t="s">
        <v>121</v>
      </c>
      <c r="D43" s="300"/>
      <c r="E43" s="347"/>
      <c r="F43" s="300"/>
      <c r="G43" s="86">
        <v>0</v>
      </c>
      <c r="H43" s="86">
        <v>0</v>
      </c>
      <c r="I43" s="83">
        <v>0</v>
      </c>
      <c r="J43" s="83">
        <v>0</v>
      </c>
      <c r="K43" s="83">
        <v>0</v>
      </c>
      <c r="L43" s="83">
        <v>0</v>
      </c>
      <c r="M43" s="261">
        <v>0</v>
      </c>
      <c r="N43" s="333"/>
      <c r="O43" s="119"/>
    </row>
    <row r="44" spans="1:15" s="2" customFormat="1" ht="65.25" customHeight="1" x14ac:dyDescent="0.3">
      <c r="A44" s="328"/>
      <c r="B44" s="333"/>
      <c r="C44" s="121" t="s">
        <v>122</v>
      </c>
      <c r="D44" s="300"/>
      <c r="E44" s="299"/>
      <c r="F44" s="300"/>
      <c r="G44" s="108">
        <v>0</v>
      </c>
      <c r="H44" s="108">
        <v>0</v>
      </c>
      <c r="I44" s="122">
        <v>0</v>
      </c>
      <c r="J44" s="122">
        <v>0</v>
      </c>
      <c r="K44" s="122">
        <v>0</v>
      </c>
      <c r="L44" s="123">
        <v>0</v>
      </c>
      <c r="M44" s="262">
        <v>0</v>
      </c>
      <c r="N44" s="334"/>
      <c r="O44" s="119"/>
    </row>
    <row r="45" spans="1:15" s="2" customFormat="1" ht="130.5" customHeight="1" x14ac:dyDescent="0.3">
      <c r="A45" s="94" t="s">
        <v>33</v>
      </c>
      <c r="B45" s="95" t="s">
        <v>161</v>
      </c>
      <c r="C45" s="124" t="s">
        <v>123</v>
      </c>
      <c r="D45" s="115" t="s">
        <v>173</v>
      </c>
      <c r="E45" s="115" t="s">
        <v>197</v>
      </c>
      <c r="F45" s="115" t="s">
        <v>170</v>
      </c>
      <c r="G45" s="86">
        <v>0</v>
      </c>
      <c r="H45" s="86">
        <v>0</v>
      </c>
      <c r="I45" s="123">
        <v>0</v>
      </c>
      <c r="J45" s="181">
        <v>35000</v>
      </c>
      <c r="K45" s="181">
        <v>25000</v>
      </c>
      <c r="L45" s="181">
        <v>25000</v>
      </c>
      <c r="M45" s="181">
        <v>25000</v>
      </c>
      <c r="N45" s="125" t="s">
        <v>162</v>
      </c>
      <c r="O45" s="119"/>
    </row>
    <row r="46" spans="1:15" ht="24.75" customHeight="1" x14ac:dyDescent="0.3">
      <c r="A46" s="330" t="s">
        <v>14</v>
      </c>
      <c r="B46" s="331"/>
      <c r="C46" s="331"/>
      <c r="D46" s="331"/>
      <c r="E46" s="331"/>
      <c r="F46" s="331"/>
      <c r="G46" s="331"/>
      <c r="H46" s="331"/>
      <c r="I46" s="331"/>
      <c r="J46" s="331"/>
      <c r="K46" s="331"/>
      <c r="L46" s="331"/>
      <c r="M46" s="331"/>
      <c r="N46" s="332"/>
      <c r="O46" s="81"/>
    </row>
    <row r="47" spans="1:15" ht="48.75" customHeight="1" x14ac:dyDescent="0.3">
      <c r="A47" s="327" t="s">
        <v>34</v>
      </c>
      <c r="B47" s="371" t="s">
        <v>224</v>
      </c>
      <c r="C47" s="95" t="s">
        <v>124</v>
      </c>
      <c r="D47" s="320" t="s">
        <v>180</v>
      </c>
      <c r="E47" s="319" t="s">
        <v>191</v>
      </c>
      <c r="F47" s="319" t="s">
        <v>93</v>
      </c>
      <c r="G47" s="126"/>
      <c r="H47" s="126"/>
      <c r="I47" s="127">
        <f>I49+I51+J53+I55+I57+I59+I61+I63+I65+I67+I69+I71+I73+I75+I77+I79+I81+I92+I96</f>
        <v>2280</v>
      </c>
      <c r="J47" s="127">
        <f>J49+J51+J53+J55+J57+J59+J61+J63+J65+J67+J69+J71+J73+J75+J77+J79+J81+J83+J90+J92+J94+J96</f>
        <v>4635</v>
      </c>
      <c r="K47" s="127">
        <f>K49+K51+K53+K55+K57+K59+K61+K87+K63+K65+K67+K69+K71+K73+K75+K77+K79+K81+K83+K85+K90+K92+K94+K96</f>
        <v>4780</v>
      </c>
      <c r="L47" s="127">
        <f>L49+L51+L53+L55+L57+L87+L59+L61+L63+L65+L67+L69+L71+L73+L75+L77+L79+L81+L83+L90+L92+L94+L96</f>
        <v>5673.76</v>
      </c>
      <c r="M47" s="127">
        <v>0</v>
      </c>
      <c r="N47" s="348" t="s">
        <v>71</v>
      </c>
      <c r="O47" s="81"/>
    </row>
    <row r="48" spans="1:15" s="8" customFormat="1" ht="18" x14ac:dyDescent="0.3">
      <c r="A48" s="328"/>
      <c r="B48" s="372"/>
      <c r="C48" s="114" t="s">
        <v>114</v>
      </c>
      <c r="D48" s="320"/>
      <c r="E48" s="319"/>
      <c r="F48" s="319"/>
      <c r="G48" s="126"/>
      <c r="H48" s="126"/>
      <c r="I48" s="127"/>
      <c r="J48" s="127"/>
      <c r="K48" s="128"/>
      <c r="L48" s="128"/>
      <c r="M48" s="128"/>
      <c r="N48" s="349"/>
      <c r="O48" s="81"/>
    </row>
    <row r="49" spans="1:15" s="8" customFormat="1" ht="26.25" customHeight="1" x14ac:dyDescent="0.3">
      <c r="A49" s="328"/>
      <c r="B49" s="372"/>
      <c r="C49" s="129" t="s">
        <v>59</v>
      </c>
      <c r="D49" s="320"/>
      <c r="E49" s="319"/>
      <c r="F49" s="319"/>
      <c r="G49" s="130">
        <v>0</v>
      </c>
      <c r="H49" s="131">
        <v>0</v>
      </c>
      <c r="I49" s="132">
        <v>0</v>
      </c>
      <c r="J49" s="132">
        <v>0</v>
      </c>
      <c r="K49" s="236"/>
      <c r="L49" s="234">
        <v>2250</v>
      </c>
      <c r="M49" s="107"/>
      <c r="N49" s="349"/>
      <c r="O49" s="81"/>
    </row>
    <row r="50" spans="1:15" s="8" customFormat="1" ht="31.5" x14ac:dyDescent="0.3">
      <c r="A50" s="328"/>
      <c r="B50" s="372"/>
      <c r="C50" s="211" t="s">
        <v>84</v>
      </c>
      <c r="D50" s="320"/>
      <c r="E50" s="319"/>
      <c r="F50" s="319"/>
      <c r="G50" s="133">
        <v>0</v>
      </c>
      <c r="H50" s="134">
        <v>0</v>
      </c>
      <c r="I50" s="135">
        <v>0</v>
      </c>
      <c r="J50" s="135">
        <v>0</v>
      </c>
      <c r="K50" s="236"/>
      <c r="L50" s="235">
        <v>50</v>
      </c>
      <c r="M50" s="273"/>
      <c r="N50" s="349"/>
      <c r="O50" s="81"/>
    </row>
    <row r="51" spans="1:15" s="8" customFormat="1" ht="25.5" customHeight="1" x14ac:dyDescent="0.3">
      <c r="A51" s="328"/>
      <c r="B51" s="372"/>
      <c r="C51" s="136" t="s">
        <v>60</v>
      </c>
      <c r="D51" s="320"/>
      <c r="E51" s="319"/>
      <c r="F51" s="319"/>
      <c r="G51" s="133">
        <v>0</v>
      </c>
      <c r="H51" s="134">
        <v>0</v>
      </c>
      <c r="I51" s="194">
        <v>750</v>
      </c>
      <c r="J51" s="137">
        <v>0</v>
      </c>
      <c r="K51" s="134">
        <v>0</v>
      </c>
      <c r="L51" s="134"/>
      <c r="M51" s="134"/>
      <c r="N51" s="349"/>
      <c r="O51" s="81"/>
    </row>
    <row r="52" spans="1:15" s="8" customFormat="1" ht="31.5" x14ac:dyDescent="0.3">
      <c r="A52" s="328"/>
      <c r="B52" s="372"/>
      <c r="C52" s="211" t="s">
        <v>84</v>
      </c>
      <c r="D52" s="320"/>
      <c r="E52" s="319"/>
      <c r="F52" s="319"/>
      <c r="G52" s="133">
        <v>0</v>
      </c>
      <c r="H52" s="134">
        <v>0</v>
      </c>
      <c r="I52" s="194">
        <v>40</v>
      </c>
      <c r="J52" s="137">
        <v>0</v>
      </c>
      <c r="K52" s="134">
        <v>0</v>
      </c>
      <c r="L52" s="134"/>
      <c r="M52" s="134"/>
      <c r="N52" s="349"/>
      <c r="O52" s="81"/>
    </row>
    <row r="53" spans="1:15" s="8" customFormat="1" ht="18" x14ac:dyDescent="0.3">
      <c r="A53" s="328"/>
      <c r="B53" s="372"/>
      <c r="C53" s="129" t="s">
        <v>83</v>
      </c>
      <c r="D53" s="320"/>
      <c r="E53" s="319"/>
      <c r="F53" s="319"/>
      <c r="G53" s="133">
        <v>0</v>
      </c>
      <c r="H53" s="134">
        <v>0</v>
      </c>
      <c r="I53" s="134">
        <v>0</v>
      </c>
      <c r="J53" s="206">
        <v>770</v>
      </c>
      <c r="K53" s="134">
        <v>0</v>
      </c>
      <c r="L53" s="134"/>
      <c r="M53" s="134"/>
      <c r="N53" s="349"/>
      <c r="O53" s="81"/>
    </row>
    <row r="54" spans="1:15" s="8" customFormat="1" ht="31.5" x14ac:dyDescent="0.3">
      <c r="A54" s="328"/>
      <c r="B54" s="372"/>
      <c r="C54" s="211" t="s">
        <v>84</v>
      </c>
      <c r="D54" s="320"/>
      <c r="E54" s="319"/>
      <c r="F54" s="319"/>
      <c r="G54" s="133">
        <v>0</v>
      </c>
      <c r="H54" s="134">
        <v>0</v>
      </c>
      <c r="I54" s="134">
        <v>0</v>
      </c>
      <c r="J54" s="206">
        <v>50</v>
      </c>
      <c r="K54" s="134">
        <v>0</v>
      </c>
      <c r="L54" s="134"/>
      <c r="M54" s="134"/>
      <c r="N54" s="349"/>
      <c r="O54" s="81"/>
    </row>
    <row r="55" spans="1:15" s="8" customFormat="1" ht="33.75" customHeight="1" x14ac:dyDescent="0.3">
      <c r="A55" s="328"/>
      <c r="B55" s="372"/>
      <c r="C55" s="136" t="s">
        <v>76</v>
      </c>
      <c r="D55" s="320"/>
      <c r="E55" s="319"/>
      <c r="F55" s="319"/>
      <c r="G55" s="138">
        <v>30</v>
      </c>
      <c r="H55" s="139">
        <v>650</v>
      </c>
      <c r="I55" s="140">
        <v>0</v>
      </c>
      <c r="J55" s="207">
        <v>0</v>
      </c>
      <c r="K55" s="141">
        <v>0</v>
      </c>
      <c r="L55" s="134"/>
      <c r="M55" s="134"/>
      <c r="N55" s="349"/>
      <c r="O55" s="81"/>
    </row>
    <row r="56" spans="1:15" s="8" customFormat="1" ht="31.5" x14ac:dyDescent="0.3">
      <c r="A56" s="328"/>
      <c r="B56" s="372"/>
      <c r="C56" s="211" t="s">
        <v>84</v>
      </c>
      <c r="D56" s="320"/>
      <c r="E56" s="319"/>
      <c r="F56" s="319"/>
      <c r="G56" s="138">
        <v>30</v>
      </c>
      <c r="H56" s="142">
        <v>0</v>
      </c>
      <c r="I56" s="140">
        <v>0</v>
      </c>
      <c r="J56" s="207">
        <v>0</v>
      </c>
      <c r="K56" s="141">
        <v>0</v>
      </c>
      <c r="L56" s="134"/>
      <c r="M56" s="134"/>
      <c r="N56" s="349"/>
      <c r="O56" s="81"/>
    </row>
    <row r="57" spans="1:15" s="8" customFormat="1" ht="24.75" customHeight="1" x14ac:dyDescent="0.3">
      <c r="A57" s="328"/>
      <c r="B57" s="372"/>
      <c r="C57" s="120" t="s">
        <v>61</v>
      </c>
      <c r="D57" s="320"/>
      <c r="E57" s="319"/>
      <c r="F57" s="319"/>
      <c r="G57" s="138">
        <v>15</v>
      </c>
      <c r="H57" s="142">
        <v>0</v>
      </c>
      <c r="I57" s="140">
        <v>0</v>
      </c>
      <c r="J57" s="148">
        <v>550</v>
      </c>
      <c r="K57" s="141">
        <v>0</v>
      </c>
      <c r="L57" s="134"/>
      <c r="M57" s="134"/>
      <c r="N57" s="349"/>
      <c r="O57" s="81"/>
    </row>
    <row r="58" spans="1:15" s="8" customFormat="1" ht="31.5" x14ac:dyDescent="0.3">
      <c r="A58" s="328"/>
      <c r="B58" s="372"/>
      <c r="C58" s="211" t="s">
        <v>84</v>
      </c>
      <c r="D58" s="320"/>
      <c r="E58" s="319"/>
      <c r="F58" s="319"/>
      <c r="G58" s="138">
        <v>15</v>
      </c>
      <c r="H58" s="142">
        <v>0</v>
      </c>
      <c r="I58" s="140">
        <v>0</v>
      </c>
      <c r="J58" s="148">
        <v>50</v>
      </c>
      <c r="K58" s="141">
        <v>0</v>
      </c>
      <c r="L58" s="134"/>
      <c r="M58" s="134"/>
      <c r="N58" s="349"/>
      <c r="O58" s="81"/>
    </row>
    <row r="59" spans="1:15" s="8" customFormat="1" ht="18" x14ac:dyDescent="0.3">
      <c r="A59" s="328"/>
      <c r="B59" s="372"/>
      <c r="C59" s="120" t="s">
        <v>62</v>
      </c>
      <c r="D59" s="320"/>
      <c r="E59" s="319"/>
      <c r="F59" s="319"/>
      <c r="G59" s="143">
        <v>0</v>
      </c>
      <c r="H59" s="144">
        <v>25</v>
      </c>
      <c r="I59" s="145">
        <v>50</v>
      </c>
      <c r="J59" s="208">
        <v>675</v>
      </c>
      <c r="K59" s="141">
        <v>0</v>
      </c>
      <c r="L59" s="134"/>
      <c r="M59" s="134"/>
      <c r="N59" s="349"/>
      <c r="O59" s="81"/>
    </row>
    <row r="60" spans="1:15" s="8" customFormat="1" ht="31.5" x14ac:dyDescent="0.3">
      <c r="A60" s="328"/>
      <c r="B60" s="372"/>
      <c r="C60" s="211" t="s">
        <v>84</v>
      </c>
      <c r="D60" s="320"/>
      <c r="E60" s="319"/>
      <c r="F60" s="319"/>
      <c r="G60" s="143">
        <v>0</v>
      </c>
      <c r="H60" s="144">
        <v>25</v>
      </c>
      <c r="I60" s="146">
        <v>50</v>
      </c>
      <c r="J60" s="140">
        <v>0</v>
      </c>
      <c r="K60" s="147">
        <v>0</v>
      </c>
      <c r="L60" s="134"/>
      <c r="M60" s="134"/>
      <c r="N60" s="349"/>
      <c r="O60" s="81"/>
    </row>
    <row r="61" spans="1:15" s="8" customFormat="1" ht="28.5" customHeight="1" x14ac:dyDescent="0.3">
      <c r="A61" s="328"/>
      <c r="B61" s="372"/>
      <c r="C61" s="120" t="s">
        <v>63</v>
      </c>
      <c r="D61" s="320"/>
      <c r="E61" s="319"/>
      <c r="F61" s="319"/>
      <c r="G61" s="133">
        <v>0</v>
      </c>
      <c r="H61" s="133">
        <v>0</v>
      </c>
      <c r="I61" s="133">
        <v>0</v>
      </c>
      <c r="J61" s="140">
        <v>0</v>
      </c>
      <c r="K61" s="147">
        <v>0</v>
      </c>
      <c r="L61" s="148">
        <v>600</v>
      </c>
      <c r="M61" s="148"/>
      <c r="N61" s="349"/>
      <c r="O61" s="81"/>
    </row>
    <row r="62" spans="1:15" s="8" customFormat="1" ht="31.5" x14ac:dyDescent="0.3">
      <c r="A62" s="328"/>
      <c r="B62" s="372"/>
      <c r="C62" s="211" t="s">
        <v>84</v>
      </c>
      <c r="D62" s="320"/>
      <c r="E62" s="319"/>
      <c r="F62" s="319"/>
      <c r="G62" s="133">
        <v>0</v>
      </c>
      <c r="H62" s="134">
        <v>0</v>
      </c>
      <c r="I62" s="134">
        <v>0</v>
      </c>
      <c r="J62" s="140">
        <v>0</v>
      </c>
      <c r="K62" s="147">
        <v>0</v>
      </c>
      <c r="L62" s="148">
        <v>60</v>
      </c>
      <c r="M62" s="148"/>
      <c r="N62" s="349"/>
      <c r="O62" s="81"/>
    </row>
    <row r="63" spans="1:15" s="8" customFormat="1" ht="21" customHeight="1" x14ac:dyDescent="0.3">
      <c r="A63" s="328"/>
      <c r="B63" s="372"/>
      <c r="C63" s="120" t="s">
        <v>64</v>
      </c>
      <c r="D63" s="320"/>
      <c r="E63" s="319"/>
      <c r="F63" s="319"/>
      <c r="G63" s="133">
        <v>0</v>
      </c>
      <c r="H63" s="134">
        <v>0</v>
      </c>
      <c r="I63" s="134">
        <v>0</v>
      </c>
      <c r="J63" s="140">
        <v>0</v>
      </c>
      <c r="K63" s="107">
        <v>530</v>
      </c>
      <c r="L63" s="83"/>
      <c r="M63" s="83"/>
      <c r="N63" s="349"/>
      <c r="O63" s="81"/>
    </row>
    <row r="64" spans="1:15" s="8" customFormat="1" ht="31.5" x14ac:dyDescent="0.3">
      <c r="A64" s="328"/>
      <c r="B64" s="372"/>
      <c r="C64" s="211" t="s">
        <v>84</v>
      </c>
      <c r="D64" s="320"/>
      <c r="E64" s="319"/>
      <c r="F64" s="319"/>
      <c r="G64" s="133">
        <v>0</v>
      </c>
      <c r="H64" s="134">
        <v>0</v>
      </c>
      <c r="I64" s="134">
        <v>0</v>
      </c>
      <c r="J64" s="140">
        <v>0</v>
      </c>
      <c r="K64" s="107">
        <v>50</v>
      </c>
      <c r="L64" s="83"/>
      <c r="M64" s="83"/>
      <c r="N64" s="349"/>
      <c r="O64" s="81"/>
    </row>
    <row r="65" spans="1:15" s="8" customFormat="1" ht="24" customHeight="1" x14ac:dyDescent="0.3">
      <c r="A65" s="328"/>
      <c r="B65" s="372"/>
      <c r="C65" s="120" t="s">
        <v>65</v>
      </c>
      <c r="D65" s="320"/>
      <c r="E65" s="319"/>
      <c r="F65" s="319"/>
      <c r="G65" s="133">
        <v>0</v>
      </c>
      <c r="H65" s="134">
        <v>0</v>
      </c>
      <c r="I65" s="134">
        <v>0</v>
      </c>
      <c r="J65" s="140">
        <v>0</v>
      </c>
      <c r="K65" s="107">
        <v>590</v>
      </c>
      <c r="L65" s="83"/>
      <c r="M65" s="83"/>
      <c r="N65" s="349"/>
      <c r="O65" s="81"/>
    </row>
    <row r="66" spans="1:15" s="8" customFormat="1" ht="31.5" x14ac:dyDescent="0.3">
      <c r="A66" s="328"/>
      <c r="B66" s="372"/>
      <c r="C66" s="211" t="s">
        <v>84</v>
      </c>
      <c r="D66" s="320"/>
      <c r="E66" s="319"/>
      <c r="F66" s="319"/>
      <c r="G66" s="133">
        <v>0</v>
      </c>
      <c r="H66" s="134">
        <v>0</v>
      </c>
      <c r="I66" s="134">
        <v>0</v>
      </c>
      <c r="J66" s="140">
        <v>0</v>
      </c>
      <c r="K66" s="107">
        <v>60</v>
      </c>
      <c r="L66" s="83"/>
      <c r="M66" s="83"/>
      <c r="N66" s="349"/>
      <c r="O66" s="81"/>
    </row>
    <row r="67" spans="1:15" s="8" customFormat="1" ht="24.75" customHeight="1" x14ac:dyDescent="0.3">
      <c r="A67" s="328"/>
      <c r="B67" s="372"/>
      <c r="C67" s="120" t="s">
        <v>23</v>
      </c>
      <c r="D67" s="320"/>
      <c r="E67" s="319"/>
      <c r="F67" s="319"/>
      <c r="G67" s="133">
        <v>0</v>
      </c>
      <c r="H67" s="134">
        <v>0</v>
      </c>
      <c r="I67" s="134">
        <v>0</v>
      </c>
      <c r="J67" s="140">
        <v>0</v>
      </c>
      <c r="K67" s="107">
        <v>530</v>
      </c>
      <c r="L67" s="83"/>
      <c r="M67" s="83"/>
      <c r="N67" s="349"/>
      <c r="O67" s="81"/>
    </row>
    <row r="68" spans="1:15" s="8" customFormat="1" ht="31.5" x14ac:dyDescent="0.3">
      <c r="A68" s="328"/>
      <c r="B68" s="372"/>
      <c r="C68" s="211" t="s">
        <v>84</v>
      </c>
      <c r="D68" s="320"/>
      <c r="E68" s="319"/>
      <c r="F68" s="319"/>
      <c r="G68" s="133">
        <v>0</v>
      </c>
      <c r="H68" s="134">
        <v>0</v>
      </c>
      <c r="I68" s="134">
        <v>0</v>
      </c>
      <c r="J68" s="140">
        <v>0</v>
      </c>
      <c r="K68" s="107">
        <v>60</v>
      </c>
      <c r="L68" s="83"/>
      <c r="M68" s="83"/>
      <c r="N68" s="349"/>
      <c r="O68" s="81"/>
    </row>
    <row r="69" spans="1:15" s="8" customFormat="1" ht="22.5" customHeight="1" x14ac:dyDescent="0.3">
      <c r="A69" s="328"/>
      <c r="B69" s="372"/>
      <c r="C69" s="120" t="s">
        <v>25</v>
      </c>
      <c r="D69" s="320"/>
      <c r="E69" s="319"/>
      <c r="F69" s="319"/>
      <c r="G69" s="133">
        <v>0</v>
      </c>
      <c r="H69" s="134">
        <v>0</v>
      </c>
      <c r="I69" s="134">
        <v>0</v>
      </c>
      <c r="J69" s="107">
        <v>580</v>
      </c>
      <c r="K69" s="83">
        <v>0</v>
      </c>
      <c r="L69" s="83"/>
      <c r="M69" s="83"/>
      <c r="N69" s="349"/>
      <c r="O69" s="81"/>
    </row>
    <row r="70" spans="1:15" s="8" customFormat="1" ht="31.5" x14ac:dyDescent="0.3">
      <c r="A70" s="328"/>
      <c r="B70" s="372"/>
      <c r="C70" s="211" t="s">
        <v>84</v>
      </c>
      <c r="D70" s="320"/>
      <c r="E70" s="319"/>
      <c r="F70" s="319"/>
      <c r="G70" s="133">
        <v>0</v>
      </c>
      <c r="H70" s="134">
        <v>0</v>
      </c>
      <c r="I70" s="134">
        <v>0</v>
      </c>
      <c r="J70" s="107">
        <v>50</v>
      </c>
      <c r="K70" s="83">
        <v>0</v>
      </c>
      <c r="L70" s="83"/>
      <c r="M70" s="83"/>
      <c r="N70" s="349"/>
      <c r="O70" s="81"/>
    </row>
    <row r="71" spans="1:15" s="8" customFormat="1" ht="21.75" customHeight="1" x14ac:dyDescent="0.3">
      <c r="A71" s="328"/>
      <c r="B71" s="372"/>
      <c r="C71" s="120" t="s">
        <v>24</v>
      </c>
      <c r="D71" s="320"/>
      <c r="E71" s="319"/>
      <c r="F71" s="319"/>
      <c r="G71" s="133">
        <v>0</v>
      </c>
      <c r="H71" s="134">
        <v>0</v>
      </c>
      <c r="I71" s="134">
        <v>0</v>
      </c>
      <c r="J71" s="134">
        <v>0</v>
      </c>
      <c r="K71" s="107">
        <v>610</v>
      </c>
      <c r="L71" s="83"/>
      <c r="M71" s="83"/>
      <c r="N71" s="349"/>
      <c r="O71" s="81"/>
    </row>
    <row r="72" spans="1:15" s="8" customFormat="1" ht="31.5" x14ac:dyDescent="0.3">
      <c r="A72" s="328"/>
      <c r="B72" s="372"/>
      <c r="C72" s="211" t="s">
        <v>84</v>
      </c>
      <c r="D72" s="320"/>
      <c r="E72" s="319"/>
      <c r="F72" s="319"/>
      <c r="G72" s="133">
        <v>0</v>
      </c>
      <c r="H72" s="134">
        <v>0</v>
      </c>
      <c r="I72" s="134">
        <v>0</v>
      </c>
      <c r="J72" s="134">
        <v>0</v>
      </c>
      <c r="K72" s="107">
        <v>60</v>
      </c>
      <c r="L72" s="83"/>
      <c r="M72" s="83"/>
      <c r="N72" s="349"/>
      <c r="O72" s="81"/>
    </row>
    <row r="73" spans="1:15" s="8" customFormat="1" ht="24" customHeight="1" x14ac:dyDescent="0.3">
      <c r="A73" s="328"/>
      <c r="B73" s="372"/>
      <c r="C73" s="120" t="s">
        <v>26</v>
      </c>
      <c r="D73" s="320"/>
      <c r="E73" s="319"/>
      <c r="F73" s="319"/>
      <c r="G73" s="133">
        <v>0</v>
      </c>
      <c r="H73" s="134">
        <v>0</v>
      </c>
      <c r="I73" s="134">
        <v>0</v>
      </c>
      <c r="J73" s="134">
        <v>0</v>
      </c>
      <c r="K73" s="148">
        <v>0</v>
      </c>
      <c r="L73" s="83">
        <v>350</v>
      </c>
      <c r="M73" s="83"/>
      <c r="N73" s="349"/>
      <c r="O73" s="81"/>
    </row>
    <row r="74" spans="1:15" s="8" customFormat="1" ht="31.5" x14ac:dyDescent="0.3">
      <c r="A74" s="328"/>
      <c r="B74" s="372"/>
      <c r="C74" s="211" t="s">
        <v>84</v>
      </c>
      <c r="D74" s="320"/>
      <c r="E74" s="319"/>
      <c r="F74" s="319"/>
      <c r="G74" s="133">
        <v>0</v>
      </c>
      <c r="H74" s="134">
        <v>0</v>
      </c>
      <c r="I74" s="134">
        <v>0</v>
      </c>
      <c r="J74" s="134">
        <v>0</v>
      </c>
      <c r="K74" s="148">
        <v>0</v>
      </c>
      <c r="L74" s="83">
        <v>50</v>
      </c>
      <c r="M74" s="83"/>
      <c r="N74" s="349"/>
      <c r="O74" s="81"/>
    </row>
    <row r="75" spans="1:15" s="8" customFormat="1" ht="21" customHeight="1" x14ac:dyDescent="0.3">
      <c r="A75" s="328"/>
      <c r="B75" s="372"/>
      <c r="C75" s="120" t="s">
        <v>27</v>
      </c>
      <c r="D75" s="320"/>
      <c r="E75" s="319"/>
      <c r="F75" s="319"/>
      <c r="G75" s="133">
        <v>0</v>
      </c>
      <c r="H75" s="134">
        <v>0</v>
      </c>
      <c r="I75" s="134">
        <v>0</v>
      </c>
      <c r="J75" s="134">
        <v>0</v>
      </c>
      <c r="K75" s="107">
        <v>560</v>
      </c>
      <c r="L75" s="83"/>
      <c r="M75" s="83"/>
      <c r="N75" s="349"/>
      <c r="O75" s="81"/>
    </row>
    <row r="76" spans="1:15" s="8" customFormat="1" ht="31.5" x14ac:dyDescent="0.3">
      <c r="A76" s="328"/>
      <c r="B76" s="372"/>
      <c r="C76" s="211" t="s">
        <v>84</v>
      </c>
      <c r="D76" s="320"/>
      <c r="E76" s="319"/>
      <c r="F76" s="319"/>
      <c r="G76" s="133">
        <v>0</v>
      </c>
      <c r="H76" s="134">
        <v>0</v>
      </c>
      <c r="I76" s="134">
        <v>0</v>
      </c>
      <c r="J76" s="134">
        <v>0</v>
      </c>
      <c r="K76" s="107">
        <v>50</v>
      </c>
      <c r="L76" s="83"/>
      <c r="M76" s="83"/>
      <c r="N76" s="349"/>
      <c r="O76" s="81"/>
    </row>
    <row r="77" spans="1:15" s="8" customFormat="1" ht="21" customHeight="1" x14ac:dyDescent="0.3">
      <c r="A77" s="328"/>
      <c r="B77" s="372"/>
      <c r="C77" s="120" t="s">
        <v>28</v>
      </c>
      <c r="D77" s="320"/>
      <c r="E77" s="319"/>
      <c r="F77" s="319"/>
      <c r="G77" s="133">
        <v>0</v>
      </c>
      <c r="H77" s="134">
        <v>0</v>
      </c>
      <c r="I77" s="134">
        <v>0</v>
      </c>
      <c r="J77" s="134">
        <v>0</v>
      </c>
      <c r="K77" s="134">
        <v>0</v>
      </c>
      <c r="L77" s="107">
        <v>1138.76</v>
      </c>
      <c r="M77" s="107"/>
      <c r="N77" s="349"/>
      <c r="O77" s="81"/>
    </row>
    <row r="78" spans="1:15" s="8" customFormat="1" ht="27" customHeight="1" x14ac:dyDescent="0.3">
      <c r="A78" s="328"/>
      <c r="B78" s="372"/>
      <c r="C78" s="211" t="s">
        <v>84</v>
      </c>
      <c r="D78" s="320"/>
      <c r="E78" s="319"/>
      <c r="F78" s="319"/>
      <c r="G78" s="133">
        <v>0</v>
      </c>
      <c r="H78" s="134">
        <v>0</v>
      </c>
      <c r="I78" s="134">
        <v>0</v>
      </c>
      <c r="J78" s="134">
        <v>0</v>
      </c>
      <c r="K78" s="134">
        <v>0</v>
      </c>
      <c r="L78" s="107">
        <v>60</v>
      </c>
      <c r="M78" s="107"/>
      <c r="N78" s="349"/>
      <c r="O78" s="81"/>
    </row>
    <row r="79" spans="1:15" s="8" customFormat="1" ht="21.75" customHeight="1" x14ac:dyDescent="0.3">
      <c r="A79" s="328"/>
      <c r="B79" s="372"/>
      <c r="C79" s="120" t="s">
        <v>29</v>
      </c>
      <c r="D79" s="320"/>
      <c r="E79" s="319"/>
      <c r="F79" s="319"/>
      <c r="G79" s="133">
        <v>0</v>
      </c>
      <c r="H79" s="134">
        <v>0</v>
      </c>
      <c r="I79" s="134">
        <v>0</v>
      </c>
      <c r="J79" s="134">
        <v>0</v>
      </c>
      <c r="K79" s="134">
        <v>0</v>
      </c>
      <c r="L79" s="107">
        <v>560</v>
      </c>
      <c r="M79" s="107"/>
      <c r="N79" s="349"/>
      <c r="O79" s="81"/>
    </row>
    <row r="80" spans="1:15" s="8" customFormat="1" ht="31.5" x14ac:dyDescent="0.3">
      <c r="A80" s="328"/>
      <c r="B80" s="372"/>
      <c r="C80" s="211" t="s">
        <v>84</v>
      </c>
      <c r="D80" s="320"/>
      <c r="E80" s="319"/>
      <c r="F80" s="319"/>
      <c r="G80" s="133">
        <v>0</v>
      </c>
      <c r="H80" s="134">
        <v>0</v>
      </c>
      <c r="I80" s="134">
        <v>0</v>
      </c>
      <c r="J80" s="134">
        <v>0</v>
      </c>
      <c r="K80" s="134">
        <v>0</v>
      </c>
      <c r="L80" s="107">
        <v>60</v>
      </c>
      <c r="M80" s="107"/>
      <c r="N80" s="349"/>
      <c r="O80" s="81"/>
    </row>
    <row r="81" spans="1:15" s="8" customFormat="1" ht="21.75" customHeight="1" x14ac:dyDescent="0.3">
      <c r="A81" s="328"/>
      <c r="B81" s="372"/>
      <c r="C81" s="129" t="s">
        <v>113</v>
      </c>
      <c r="D81" s="320"/>
      <c r="E81" s="319"/>
      <c r="F81" s="319"/>
      <c r="G81" s="133">
        <v>0</v>
      </c>
      <c r="H81" s="134">
        <v>0</v>
      </c>
      <c r="I81" s="139">
        <v>50</v>
      </c>
      <c r="J81" s="107">
        <v>2060</v>
      </c>
      <c r="K81" s="107">
        <v>0</v>
      </c>
      <c r="L81" s="83"/>
      <c r="M81" s="83"/>
      <c r="N81" s="349"/>
      <c r="O81" s="81"/>
    </row>
    <row r="82" spans="1:15" s="8" customFormat="1" ht="35.25" x14ac:dyDescent="0.3">
      <c r="A82" s="328"/>
      <c r="B82" s="372"/>
      <c r="C82" s="211" t="s">
        <v>84</v>
      </c>
      <c r="D82" s="320"/>
      <c r="E82" s="319"/>
      <c r="F82" s="319"/>
      <c r="G82" s="133">
        <v>0</v>
      </c>
      <c r="H82" s="134">
        <v>0</v>
      </c>
      <c r="I82" s="149" t="s">
        <v>116</v>
      </c>
      <c r="J82" s="107">
        <v>60</v>
      </c>
      <c r="K82" s="107">
        <v>0</v>
      </c>
      <c r="L82" s="83"/>
      <c r="M82" s="83"/>
      <c r="N82" s="349"/>
      <c r="O82" s="81"/>
    </row>
    <row r="83" spans="1:15" s="8" customFormat="1" ht="36.75" customHeight="1" x14ac:dyDescent="0.3">
      <c r="A83" s="328"/>
      <c r="B83" s="372"/>
      <c r="C83" s="209" t="s">
        <v>143</v>
      </c>
      <c r="D83" s="320"/>
      <c r="E83" s="319"/>
      <c r="F83" s="319"/>
      <c r="G83" s="133">
        <v>0</v>
      </c>
      <c r="H83" s="134">
        <v>0</v>
      </c>
      <c r="I83" s="134">
        <v>0</v>
      </c>
      <c r="J83" s="148">
        <v>0</v>
      </c>
      <c r="K83" s="107">
        <v>650</v>
      </c>
      <c r="L83" s="83">
        <v>775</v>
      </c>
      <c r="M83" s="83"/>
      <c r="N83" s="349"/>
      <c r="O83" s="81"/>
    </row>
    <row r="84" spans="1:15" s="8" customFormat="1" ht="31.5" x14ac:dyDescent="0.3">
      <c r="A84" s="328"/>
      <c r="B84" s="372"/>
      <c r="C84" s="210" t="s">
        <v>84</v>
      </c>
      <c r="D84" s="320"/>
      <c r="E84" s="319"/>
      <c r="F84" s="319"/>
      <c r="G84" s="133">
        <v>0</v>
      </c>
      <c r="H84" s="134">
        <v>0</v>
      </c>
      <c r="I84" s="134">
        <v>0</v>
      </c>
      <c r="J84" s="148">
        <v>0</v>
      </c>
      <c r="K84" s="107">
        <v>60</v>
      </c>
      <c r="L84" s="83">
        <v>45</v>
      </c>
      <c r="M84" s="83"/>
      <c r="N84" s="349"/>
      <c r="O84" s="171"/>
    </row>
    <row r="85" spans="1:15" s="8" customFormat="1" ht="18" x14ac:dyDescent="0.3">
      <c r="A85" s="328"/>
      <c r="B85" s="372"/>
      <c r="C85" s="209" t="s">
        <v>201</v>
      </c>
      <c r="D85" s="320"/>
      <c r="E85" s="319"/>
      <c r="F85" s="319"/>
      <c r="G85" s="133">
        <v>0</v>
      </c>
      <c r="H85" s="133">
        <v>0</v>
      </c>
      <c r="I85" s="133">
        <v>0</v>
      </c>
      <c r="J85" s="133">
        <v>0</v>
      </c>
      <c r="K85" s="107">
        <v>660</v>
      </c>
      <c r="L85" s="83"/>
      <c r="M85" s="83"/>
      <c r="N85" s="349"/>
      <c r="O85" s="171"/>
    </row>
    <row r="86" spans="1:15" s="8" customFormat="1" ht="31.5" x14ac:dyDescent="0.3">
      <c r="A86" s="328"/>
      <c r="B86" s="372"/>
      <c r="C86" s="210" t="s">
        <v>84</v>
      </c>
      <c r="D86" s="320"/>
      <c r="E86" s="319"/>
      <c r="F86" s="319"/>
      <c r="G86" s="133">
        <v>0</v>
      </c>
      <c r="H86" s="133">
        <v>0</v>
      </c>
      <c r="I86" s="133">
        <v>0</v>
      </c>
      <c r="J86" s="133">
        <v>0</v>
      </c>
      <c r="K86" s="107">
        <v>60</v>
      </c>
      <c r="L86" s="83"/>
      <c r="M86" s="83"/>
      <c r="N86" s="349"/>
      <c r="O86" s="171"/>
    </row>
    <row r="87" spans="1:15" s="8" customFormat="1" ht="18" x14ac:dyDescent="0.3">
      <c r="A87" s="328"/>
      <c r="B87" s="372"/>
      <c r="C87" s="209" t="s">
        <v>215</v>
      </c>
      <c r="D87" s="320"/>
      <c r="E87" s="319"/>
      <c r="F87" s="319"/>
      <c r="G87" s="133">
        <v>0</v>
      </c>
      <c r="H87" s="133">
        <v>0</v>
      </c>
      <c r="I87" s="133">
        <v>0</v>
      </c>
      <c r="J87" s="133">
        <v>0</v>
      </c>
      <c r="K87" s="107">
        <v>0</v>
      </c>
      <c r="L87" s="83">
        <v>0</v>
      </c>
      <c r="M87" s="83">
        <v>0</v>
      </c>
      <c r="N87" s="349"/>
      <c r="O87" s="171"/>
    </row>
    <row r="88" spans="1:15" s="8" customFormat="1" ht="31.5" x14ac:dyDescent="0.3">
      <c r="A88" s="328"/>
      <c r="B88" s="372"/>
      <c r="C88" s="210" t="s">
        <v>84</v>
      </c>
      <c r="D88" s="320"/>
      <c r="E88" s="319"/>
      <c r="F88" s="319"/>
      <c r="G88" s="133">
        <v>0</v>
      </c>
      <c r="H88" s="133">
        <v>0</v>
      </c>
      <c r="I88" s="133">
        <v>0</v>
      </c>
      <c r="J88" s="133">
        <v>0</v>
      </c>
      <c r="K88" s="107">
        <v>0</v>
      </c>
      <c r="L88" s="83">
        <v>0</v>
      </c>
      <c r="M88" s="83">
        <v>0</v>
      </c>
      <c r="N88" s="349"/>
      <c r="O88" s="171"/>
    </row>
    <row r="89" spans="1:15" s="8" customFormat="1" ht="21" customHeight="1" x14ac:dyDescent="0.3">
      <c r="A89" s="328"/>
      <c r="B89" s="372"/>
      <c r="C89" s="150" t="s">
        <v>115</v>
      </c>
      <c r="D89" s="320"/>
      <c r="E89" s="319"/>
      <c r="F89" s="319"/>
      <c r="G89" s="133"/>
      <c r="H89" s="134"/>
      <c r="I89" s="151"/>
      <c r="J89" s="83"/>
      <c r="K89" s="83"/>
      <c r="L89" s="83"/>
      <c r="M89" s="83"/>
      <c r="N89" s="349"/>
      <c r="O89" s="81"/>
    </row>
    <row r="90" spans="1:15" s="8" customFormat="1" ht="18" x14ac:dyDescent="0.3">
      <c r="A90" s="328"/>
      <c r="B90" s="372"/>
      <c r="C90" s="152" t="s">
        <v>82</v>
      </c>
      <c r="D90" s="320"/>
      <c r="E90" s="319"/>
      <c r="F90" s="319"/>
      <c r="G90" s="133">
        <v>0</v>
      </c>
      <c r="H90" s="134">
        <v>0</v>
      </c>
      <c r="I90" s="134">
        <v>0</v>
      </c>
      <c r="J90" s="134">
        <v>0</v>
      </c>
      <c r="K90" s="134">
        <v>0</v>
      </c>
      <c r="L90" s="134"/>
      <c r="M90" s="134"/>
      <c r="N90" s="349"/>
      <c r="O90" s="81"/>
    </row>
    <row r="91" spans="1:15" s="8" customFormat="1" ht="31.5" x14ac:dyDescent="0.3">
      <c r="A91" s="328"/>
      <c r="B91" s="372"/>
      <c r="C91" s="211" t="s">
        <v>84</v>
      </c>
      <c r="D91" s="320"/>
      <c r="E91" s="319"/>
      <c r="F91" s="319"/>
      <c r="G91" s="133">
        <v>0</v>
      </c>
      <c r="H91" s="134">
        <v>0</v>
      </c>
      <c r="I91" s="134">
        <v>0</v>
      </c>
      <c r="J91" s="134">
        <v>0</v>
      </c>
      <c r="K91" s="134">
        <v>0</v>
      </c>
      <c r="L91" s="134"/>
      <c r="M91" s="134"/>
      <c r="N91" s="349"/>
      <c r="O91" s="81"/>
    </row>
    <row r="92" spans="1:15" s="8" customFormat="1" ht="18" x14ac:dyDescent="0.3">
      <c r="A92" s="328"/>
      <c r="B92" s="372"/>
      <c r="C92" s="152" t="s">
        <v>107</v>
      </c>
      <c r="D92" s="320"/>
      <c r="E92" s="319"/>
      <c r="F92" s="319"/>
      <c r="G92" s="133">
        <v>0</v>
      </c>
      <c r="H92" s="134">
        <v>0</v>
      </c>
      <c r="I92" s="153">
        <v>660</v>
      </c>
      <c r="J92" s="134">
        <v>0</v>
      </c>
      <c r="K92" s="134">
        <v>0</v>
      </c>
      <c r="L92" s="134"/>
      <c r="M92" s="134"/>
      <c r="N92" s="349"/>
      <c r="O92" s="81"/>
    </row>
    <row r="93" spans="1:15" s="8" customFormat="1" ht="31.5" x14ac:dyDescent="0.3">
      <c r="A93" s="328"/>
      <c r="B93" s="372"/>
      <c r="C93" s="211" t="s">
        <v>84</v>
      </c>
      <c r="D93" s="320"/>
      <c r="E93" s="319"/>
      <c r="F93" s="319"/>
      <c r="G93" s="133">
        <v>0</v>
      </c>
      <c r="H93" s="134">
        <v>0</v>
      </c>
      <c r="I93" s="93">
        <v>0</v>
      </c>
      <c r="J93" s="134">
        <v>0</v>
      </c>
      <c r="K93" s="134">
        <v>0</v>
      </c>
      <c r="L93" s="134"/>
      <c r="M93" s="134"/>
      <c r="N93" s="349"/>
      <c r="O93" s="81"/>
    </row>
    <row r="94" spans="1:15" s="8" customFormat="1" ht="18" x14ac:dyDescent="0.3">
      <c r="A94" s="328"/>
      <c r="B94" s="372"/>
      <c r="C94" s="152" t="s">
        <v>51</v>
      </c>
      <c r="D94" s="320"/>
      <c r="E94" s="319"/>
      <c r="F94" s="319"/>
      <c r="G94" s="138">
        <v>185.47</v>
      </c>
      <c r="H94" s="154">
        <v>491.12</v>
      </c>
      <c r="I94" s="93">
        <v>0</v>
      </c>
      <c r="J94" s="134">
        <v>0</v>
      </c>
      <c r="K94" s="134">
        <v>0</v>
      </c>
      <c r="L94" s="134"/>
      <c r="M94" s="134"/>
      <c r="N94" s="349"/>
      <c r="O94" s="81"/>
    </row>
    <row r="95" spans="1:15" s="8" customFormat="1" ht="31.5" x14ac:dyDescent="0.3">
      <c r="A95" s="328"/>
      <c r="B95" s="372"/>
      <c r="C95" s="211" t="s">
        <v>84</v>
      </c>
      <c r="D95" s="320"/>
      <c r="E95" s="319"/>
      <c r="F95" s="319"/>
      <c r="G95" s="133">
        <v>0</v>
      </c>
      <c r="H95" s="134">
        <v>0</v>
      </c>
      <c r="I95" s="83">
        <v>0</v>
      </c>
      <c r="J95" s="134">
        <v>0</v>
      </c>
      <c r="K95" s="134">
        <v>0</v>
      </c>
      <c r="L95" s="134"/>
      <c r="M95" s="134"/>
      <c r="N95" s="349"/>
      <c r="O95" s="81"/>
    </row>
    <row r="96" spans="1:15" s="8" customFormat="1" ht="18" x14ac:dyDescent="0.3">
      <c r="A96" s="328"/>
      <c r="B96" s="372"/>
      <c r="C96" s="129" t="s">
        <v>108</v>
      </c>
      <c r="D96" s="320"/>
      <c r="E96" s="319"/>
      <c r="F96" s="319"/>
      <c r="G96" s="133">
        <v>0</v>
      </c>
      <c r="H96" s="134">
        <v>0</v>
      </c>
      <c r="I96" s="93">
        <v>0</v>
      </c>
      <c r="J96" s="148">
        <v>0</v>
      </c>
      <c r="K96" s="107">
        <v>650</v>
      </c>
      <c r="L96" s="134"/>
      <c r="M96" s="134"/>
      <c r="N96" s="349"/>
      <c r="O96" s="81"/>
    </row>
    <row r="97" spans="1:15" s="8" customFormat="1" ht="31.5" x14ac:dyDescent="0.3">
      <c r="A97" s="328"/>
      <c r="B97" s="372"/>
      <c r="C97" s="211" t="s">
        <v>84</v>
      </c>
      <c r="D97" s="320"/>
      <c r="E97" s="319"/>
      <c r="F97" s="319"/>
      <c r="G97" s="133">
        <v>0</v>
      </c>
      <c r="H97" s="134">
        <v>0</v>
      </c>
      <c r="I97" s="93">
        <v>0</v>
      </c>
      <c r="J97" s="148">
        <v>0</v>
      </c>
      <c r="K97" s="107">
        <v>50</v>
      </c>
      <c r="L97" s="134"/>
      <c r="M97" s="134"/>
      <c r="N97" s="349"/>
      <c r="O97" s="81"/>
    </row>
    <row r="98" spans="1:15" ht="120.75" customHeight="1" x14ac:dyDescent="0.3">
      <c r="A98" s="327" t="s">
        <v>35</v>
      </c>
      <c r="B98" s="371" t="s">
        <v>163</v>
      </c>
      <c r="C98" s="240" t="s">
        <v>125</v>
      </c>
      <c r="D98" s="376">
        <v>2020</v>
      </c>
      <c r="E98" s="299" t="s">
        <v>189</v>
      </c>
      <c r="F98" s="299" t="s">
        <v>93</v>
      </c>
      <c r="G98" s="242">
        <v>0</v>
      </c>
      <c r="H98" s="156">
        <v>0</v>
      </c>
      <c r="I98" s="212">
        <v>2165.15</v>
      </c>
      <c r="J98" s="107">
        <v>0</v>
      </c>
      <c r="K98" s="83">
        <v>0</v>
      </c>
      <c r="L98" s="83">
        <v>0</v>
      </c>
      <c r="M98" s="83">
        <v>0</v>
      </c>
      <c r="N98" s="157" t="s">
        <v>17</v>
      </c>
      <c r="O98" s="81"/>
    </row>
    <row r="99" spans="1:15" s="5" customFormat="1" ht="18" x14ac:dyDescent="0.3">
      <c r="A99" s="328"/>
      <c r="B99" s="372"/>
      <c r="C99" s="241" t="s">
        <v>85</v>
      </c>
      <c r="D99" s="301"/>
      <c r="E99" s="301"/>
      <c r="F99" s="301"/>
      <c r="G99" s="91"/>
      <c r="H99" s="160"/>
      <c r="I99" s="237">
        <v>149.5</v>
      </c>
      <c r="J99" s="148">
        <v>0</v>
      </c>
      <c r="K99" s="83">
        <v>0</v>
      </c>
      <c r="L99" s="83">
        <v>0</v>
      </c>
      <c r="M99" s="83">
        <v>0</v>
      </c>
      <c r="N99" s="161"/>
      <c r="O99" s="81"/>
    </row>
    <row r="100" spans="1:15" ht="56.25" customHeight="1" x14ac:dyDescent="0.3">
      <c r="A100" s="328"/>
      <c r="B100" s="372"/>
      <c r="C100" s="161" t="s">
        <v>126</v>
      </c>
      <c r="D100" s="239"/>
      <c r="E100" s="300" t="s">
        <v>196</v>
      </c>
      <c r="F100" s="300" t="s">
        <v>93</v>
      </c>
      <c r="G100" s="91"/>
      <c r="H100" s="160"/>
      <c r="I100" s="162">
        <f>I101+I103+I105+I107</f>
        <v>0</v>
      </c>
      <c r="J100" s="127">
        <f>J101+J103</f>
        <v>2730</v>
      </c>
      <c r="K100" s="127">
        <f>K101+K103+K105+K107</f>
        <v>1000</v>
      </c>
      <c r="L100" s="127">
        <f>L101+L103+L105+L107</f>
        <v>1100</v>
      </c>
      <c r="M100" s="263">
        <v>0</v>
      </c>
      <c r="N100" s="343" t="s">
        <v>31</v>
      </c>
      <c r="O100" s="81"/>
    </row>
    <row r="101" spans="1:15" s="8" customFormat="1" ht="26.25" customHeight="1" x14ac:dyDescent="0.3">
      <c r="A101" s="328"/>
      <c r="B101" s="372"/>
      <c r="C101" s="95" t="s">
        <v>127</v>
      </c>
      <c r="D101" s="350" t="s">
        <v>153</v>
      </c>
      <c r="E101" s="300"/>
      <c r="F101" s="300"/>
      <c r="G101" s="163">
        <v>41</v>
      </c>
      <c r="H101" s="163">
        <v>48.4</v>
      </c>
      <c r="I101" s="214">
        <v>0</v>
      </c>
      <c r="J101" s="215">
        <f>847.74+482.26</f>
        <v>1330</v>
      </c>
      <c r="K101" s="107"/>
      <c r="L101" s="83"/>
      <c r="M101" s="264"/>
      <c r="N101" s="343"/>
      <c r="O101" s="81"/>
    </row>
    <row r="102" spans="1:15" s="4" customFormat="1" ht="31.5" x14ac:dyDescent="0.3">
      <c r="A102" s="328"/>
      <c r="B102" s="372"/>
      <c r="C102" s="213" t="s">
        <v>84</v>
      </c>
      <c r="D102" s="377"/>
      <c r="E102" s="300"/>
      <c r="F102" s="300"/>
      <c r="G102" s="163">
        <v>41</v>
      </c>
      <c r="H102" s="163">
        <v>48.4</v>
      </c>
      <c r="I102" s="214">
        <v>0</v>
      </c>
      <c r="J102" s="215">
        <v>0</v>
      </c>
      <c r="K102" s="107"/>
      <c r="L102" s="83"/>
      <c r="M102" s="264"/>
      <c r="N102" s="343"/>
      <c r="O102" s="81"/>
    </row>
    <row r="103" spans="1:15" s="8" customFormat="1" ht="21.75" customHeight="1" x14ac:dyDescent="0.3">
      <c r="A103" s="328"/>
      <c r="B103" s="372"/>
      <c r="C103" s="95" t="s">
        <v>128</v>
      </c>
      <c r="D103" s="350" t="s">
        <v>152</v>
      </c>
      <c r="E103" s="300"/>
      <c r="F103" s="300"/>
      <c r="G103" s="163">
        <v>41</v>
      </c>
      <c r="H103" s="91">
        <v>0</v>
      </c>
      <c r="I103" s="216">
        <v>0</v>
      </c>
      <c r="J103" s="107">
        <v>1400</v>
      </c>
      <c r="K103" s="107"/>
      <c r="L103" s="83"/>
      <c r="M103" s="264"/>
      <c r="N103" s="343"/>
      <c r="O103" s="81"/>
    </row>
    <row r="104" spans="1:15" s="8" customFormat="1" ht="31.5" x14ac:dyDescent="0.3">
      <c r="A104" s="328"/>
      <c r="B104" s="372"/>
      <c r="C104" s="213" t="s">
        <v>84</v>
      </c>
      <c r="D104" s="351"/>
      <c r="E104" s="300"/>
      <c r="F104" s="300"/>
      <c r="G104" s="164">
        <v>41</v>
      </c>
      <c r="H104" s="92">
        <v>0</v>
      </c>
      <c r="I104" s="217">
        <v>0</v>
      </c>
      <c r="J104" s="107">
        <v>60</v>
      </c>
      <c r="K104" s="107"/>
      <c r="L104" s="83"/>
      <c r="M104" s="264"/>
      <c r="N104" s="343"/>
      <c r="O104" s="81"/>
    </row>
    <row r="105" spans="1:15" s="8" customFormat="1" ht="25.5" customHeight="1" x14ac:dyDescent="0.3">
      <c r="A105" s="328"/>
      <c r="B105" s="372"/>
      <c r="C105" s="95" t="s">
        <v>104</v>
      </c>
      <c r="D105" s="299" t="s">
        <v>151</v>
      </c>
      <c r="E105" s="300"/>
      <c r="F105" s="300"/>
      <c r="G105" s="165"/>
      <c r="H105" s="83"/>
      <c r="I105" s="195">
        <v>0</v>
      </c>
      <c r="J105" s="107"/>
      <c r="K105" s="107">
        <v>1000</v>
      </c>
      <c r="L105" s="83"/>
      <c r="M105" s="265"/>
      <c r="N105" s="166"/>
      <c r="O105" s="81"/>
    </row>
    <row r="106" spans="1:15" s="8" customFormat="1" ht="42" customHeight="1" x14ac:dyDescent="0.3">
      <c r="A106" s="328"/>
      <c r="B106" s="372"/>
      <c r="C106" s="213" t="s">
        <v>84</v>
      </c>
      <c r="D106" s="301"/>
      <c r="E106" s="300"/>
      <c r="F106" s="300"/>
      <c r="G106" s="165"/>
      <c r="H106" s="83"/>
      <c r="I106" s="93">
        <v>0</v>
      </c>
      <c r="J106" s="83"/>
      <c r="K106" s="83">
        <v>60</v>
      </c>
      <c r="L106" s="83"/>
      <c r="M106" s="265"/>
      <c r="N106" s="166"/>
      <c r="O106" s="81"/>
    </row>
    <row r="107" spans="1:15" s="8" customFormat="1" ht="18" x14ac:dyDescent="0.3">
      <c r="A107" s="328"/>
      <c r="B107" s="372"/>
      <c r="C107" s="95" t="s">
        <v>103</v>
      </c>
      <c r="D107" s="299" t="s">
        <v>150</v>
      </c>
      <c r="E107" s="300"/>
      <c r="F107" s="300"/>
      <c r="G107" s="165"/>
      <c r="H107" s="83"/>
      <c r="I107" s="93"/>
      <c r="J107" s="83"/>
      <c r="K107" s="107"/>
      <c r="L107" s="107">
        <v>1100</v>
      </c>
      <c r="M107" s="266"/>
      <c r="N107" s="166"/>
      <c r="O107" s="81"/>
    </row>
    <row r="108" spans="1:15" s="8" customFormat="1" ht="42" customHeight="1" x14ac:dyDescent="0.3">
      <c r="A108" s="329"/>
      <c r="B108" s="373"/>
      <c r="C108" s="213" t="s">
        <v>84</v>
      </c>
      <c r="D108" s="301"/>
      <c r="E108" s="301"/>
      <c r="F108" s="301"/>
      <c r="G108" s="165"/>
      <c r="H108" s="83"/>
      <c r="I108" s="93"/>
      <c r="J108" s="83"/>
      <c r="K108" s="83"/>
      <c r="L108" s="83">
        <v>60</v>
      </c>
      <c r="M108" s="265"/>
      <c r="N108" s="166"/>
      <c r="O108" s="81"/>
    </row>
    <row r="109" spans="1:15" s="8" customFormat="1" ht="72" customHeight="1" x14ac:dyDescent="0.3">
      <c r="A109" s="327" t="s">
        <v>36</v>
      </c>
      <c r="B109" s="305" t="s">
        <v>102</v>
      </c>
      <c r="C109" s="120" t="s">
        <v>129</v>
      </c>
      <c r="D109" s="299" t="s">
        <v>180</v>
      </c>
      <c r="E109" s="299" t="s">
        <v>195</v>
      </c>
      <c r="F109" s="299" t="s">
        <v>93</v>
      </c>
      <c r="G109" s="83"/>
      <c r="H109" s="83"/>
      <c r="I109" s="85">
        <f>I110+I112+I113+I114+I115+I117</f>
        <v>1665</v>
      </c>
      <c r="J109" s="86">
        <f>J110+J112+J113+J114+J115+J116+J117</f>
        <v>1530</v>
      </c>
      <c r="K109" s="86">
        <f>K110+K112+K113+K114+K115+K116+K117</f>
        <v>1540</v>
      </c>
      <c r="L109" s="86">
        <f>L110+L112+L113+L114+L115+L116+L117</f>
        <v>1545</v>
      </c>
      <c r="M109" s="86">
        <f>M110+M112+M113+M114+M115+M117</f>
        <v>1560</v>
      </c>
      <c r="N109" s="296" t="s">
        <v>70</v>
      </c>
      <c r="O109" s="81"/>
    </row>
    <row r="110" spans="1:15" s="8" customFormat="1" ht="69" x14ac:dyDescent="0.3">
      <c r="A110" s="328"/>
      <c r="B110" s="374"/>
      <c r="C110" s="95" t="s">
        <v>186</v>
      </c>
      <c r="D110" s="300"/>
      <c r="E110" s="300"/>
      <c r="F110" s="300"/>
      <c r="G110" s="165">
        <v>268</v>
      </c>
      <c r="H110" s="167">
        <v>230</v>
      </c>
      <c r="I110" s="168">
        <v>230</v>
      </c>
      <c r="J110" s="123">
        <v>230</v>
      </c>
      <c r="K110" s="123">
        <v>230</v>
      </c>
      <c r="L110" s="123">
        <v>230</v>
      </c>
      <c r="M110" s="123">
        <v>230</v>
      </c>
      <c r="N110" s="297"/>
      <c r="O110" s="81"/>
    </row>
    <row r="111" spans="1:15" s="8" customFormat="1" ht="27.75" customHeight="1" x14ac:dyDescent="0.3">
      <c r="A111" s="328"/>
      <c r="B111" s="374"/>
      <c r="C111" s="95" t="s">
        <v>73</v>
      </c>
      <c r="D111" s="300"/>
      <c r="E111" s="300"/>
      <c r="F111" s="300"/>
      <c r="G111" s="83"/>
      <c r="H111" s="83"/>
      <c r="I111" s="85"/>
      <c r="J111" s="86"/>
      <c r="K111" s="86"/>
      <c r="L111" s="86"/>
      <c r="M111" s="86"/>
      <c r="N111" s="297"/>
      <c r="O111" s="81"/>
    </row>
    <row r="112" spans="1:15" s="8" customFormat="1" ht="18" x14ac:dyDescent="0.3">
      <c r="A112" s="328"/>
      <c r="B112" s="374"/>
      <c r="C112" s="103" t="s">
        <v>69</v>
      </c>
      <c r="D112" s="300"/>
      <c r="E112" s="300"/>
      <c r="F112" s="300"/>
      <c r="G112" s="169">
        <v>87.2</v>
      </c>
      <c r="H112" s="167">
        <v>114.4</v>
      </c>
      <c r="I112" s="168">
        <v>100</v>
      </c>
      <c r="J112" s="123">
        <v>100</v>
      </c>
      <c r="K112" s="123">
        <v>100</v>
      </c>
      <c r="L112" s="123">
        <v>100</v>
      </c>
      <c r="M112" s="123">
        <v>100</v>
      </c>
      <c r="N112" s="297"/>
      <c r="O112" s="81"/>
    </row>
    <row r="113" spans="1:15" s="8" customFormat="1" ht="43.5" customHeight="1" x14ac:dyDescent="0.3">
      <c r="A113" s="328"/>
      <c r="B113" s="374"/>
      <c r="C113" s="170" t="s">
        <v>112</v>
      </c>
      <c r="D113" s="300"/>
      <c r="E113" s="300"/>
      <c r="F113" s="300"/>
      <c r="G113" s="107">
        <v>0</v>
      </c>
      <c r="H113" s="123">
        <v>0</v>
      </c>
      <c r="I113" s="168">
        <v>900</v>
      </c>
      <c r="J113" s="123">
        <v>1000</v>
      </c>
      <c r="K113" s="123">
        <v>1000</v>
      </c>
      <c r="L113" s="123">
        <v>1000</v>
      </c>
      <c r="M113" s="123">
        <v>1000</v>
      </c>
      <c r="N113" s="297"/>
      <c r="O113" s="171"/>
    </row>
    <row r="114" spans="1:15" s="8" customFormat="1" ht="30" customHeight="1" x14ac:dyDescent="0.3">
      <c r="A114" s="328"/>
      <c r="B114" s="374"/>
      <c r="C114" s="95" t="s">
        <v>48</v>
      </c>
      <c r="D114" s="300"/>
      <c r="E114" s="300"/>
      <c r="F114" s="300"/>
      <c r="G114" s="165">
        <v>50</v>
      </c>
      <c r="H114" s="167">
        <f>55+35</f>
        <v>90</v>
      </c>
      <c r="I114" s="196">
        <v>60</v>
      </c>
      <c r="J114" s="123">
        <v>65</v>
      </c>
      <c r="K114" s="123">
        <v>70</v>
      </c>
      <c r="L114" s="123">
        <v>75</v>
      </c>
      <c r="M114" s="123">
        <v>80</v>
      </c>
      <c r="N114" s="297"/>
      <c r="O114" s="81"/>
    </row>
    <row r="115" spans="1:15" s="13" customFormat="1" ht="51.75" x14ac:dyDescent="0.25">
      <c r="A115" s="328"/>
      <c r="B115" s="374"/>
      <c r="C115" s="172" t="s">
        <v>117</v>
      </c>
      <c r="D115" s="300"/>
      <c r="E115" s="300"/>
      <c r="F115" s="300"/>
      <c r="G115" s="122">
        <v>0</v>
      </c>
      <c r="H115" s="173">
        <v>7</v>
      </c>
      <c r="I115" s="174">
        <f>25+110</f>
        <v>135</v>
      </c>
      <c r="J115" s="181">
        <v>135</v>
      </c>
      <c r="K115" s="181">
        <v>140</v>
      </c>
      <c r="L115" s="123">
        <v>140</v>
      </c>
      <c r="M115" s="123">
        <v>150</v>
      </c>
      <c r="N115" s="297"/>
      <c r="O115" s="175"/>
    </row>
    <row r="116" spans="1:15" s="14" customFormat="1" ht="36.75" customHeight="1" x14ac:dyDescent="0.25">
      <c r="A116" s="328"/>
      <c r="B116" s="374"/>
      <c r="C116" s="176" t="s">
        <v>88</v>
      </c>
      <c r="D116" s="300"/>
      <c r="E116" s="300"/>
      <c r="F116" s="300"/>
      <c r="G116" s="167">
        <v>40.6</v>
      </c>
      <c r="H116" s="122">
        <v>0</v>
      </c>
      <c r="I116" s="174">
        <v>0</v>
      </c>
      <c r="J116" s="123">
        <v>0</v>
      </c>
      <c r="K116" s="123">
        <v>0</v>
      </c>
      <c r="L116" s="123">
        <v>0</v>
      </c>
      <c r="M116" s="123">
        <v>0</v>
      </c>
      <c r="N116" s="297"/>
      <c r="O116" s="177"/>
    </row>
    <row r="117" spans="1:15" s="14" customFormat="1" ht="45" customHeight="1" x14ac:dyDescent="0.25">
      <c r="A117" s="329"/>
      <c r="B117" s="306"/>
      <c r="C117" s="176" t="s">
        <v>101</v>
      </c>
      <c r="D117" s="301"/>
      <c r="E117" s="301"/>
      <c r="F117" s="301"/>
      <c r="G117" s="167">
        <v>0</v>
      </c>
      <c r="H117" s="122">
        <v>0</v>
      </c>
      <c r="I117" s="174">
        <v>240</v>
      </c>
      <c r="J117" s="123">
        <v>0</v>
      </c>
      <c r="K117" s="123">
        <v>0</v>
      </c>
      <c r="L117" s="123">
        <v>0</v>
      </c>
      <c r="M117" s="123">
        <v>0</v>
      </c>
      <c r="N117" s="298"/>
      <c r="O117" s="175"/>
    </row>
    <row r="118" spans="1:15" s="14" customFormat="1" ht="117.75" customHeight="1" x14ac:dyDescent="0.25">
      <c r="A118" s="178" t="s">
        <v>38</v>
      </c>
      <c r="B118" s="95" t="s">
        <v>89</v>
      </c>
      <c r="C118" s="179" t="s">
        <v>141</v>
      </c>
      <c r="D118" s="115" t="s">
        <v>149</v>
      </c>
      <c r="E118" s="115" t="s">
        <v>194</v>
      </c>
      <c r="F118" s="115" t="s">
        <v>93</v>
      </c>
      <c r="G118" s="167">
        <v>9</v>
      </c>
      <c r="H118" s="123">
        <v>0</v>
      </c>
      <c r="I118" s="168">
        <v>0</v>
      </c>
      <c r="J118" s="168">
        <v>0</v>
      </c>
      <c r="K118" s="123">
        <v>0</v>
      </c>
      <c r="L118" s="123">
        <v>0</v>
      </c>
      <c r="M118" s="267"/>
      <c r="N118" s="180" t="s">
        <v>90</v>
      </c>
      <c r="O118" s="175"/>
    </row>
    <row r="119" spans="1:15" s="14" customFormat="1" ht="97.5" customHeight="1" x14ac:dyDescent="0.25">
      <c r="A119" s="94" t="s">
        <v>80</v>
      </c>
      <c r="B119" s="95" t="s">
        <v>142</v>
      </c>
      <c r="C119" s="218" t="s">
        <v>144</v>
      </c>
      <c r="D119" s="219" t="s">
        <v>139</v>
      </c>
      <c r="E119" s="219" t="s">
        <v>193</v>
      </c>
      <c r="F119" s="244" t="s">
        <v>169</v>
      </c>
      <c r="G119" s="181">
        <v>0</v>
      </c>
      <c r="H119" s="181">
        <v>0</v>
      </c>
      <c r="I119" s="181">
        <v>0</v>
      </c>
      <c r="J119" s="181">
        <v>10000</v>
      </c>
      <c r="K119" s="181">
        <v>4800</v>
      </c>
      <c r="L119" s="181">
        <v>4000</v>
      </c>
      <c r="M119" s="268">
        <v>0</v>
      </c>
      <c r="N119" s="180" t="s">
        <v>145</v>
      </c>
      <c r="O119" s="175"/>
    </row>
    <row r="120" spans="1:15" s="14" customFormat="1" ht="97.5" customHeight="1" x14ac:dyDescent="0.25">
      <c r="A120" s="277"/>
      <c r="B120" s="95"/>
      <c r="C120" s="218" t="s">
        <v>212</v>
      </c>
      <c r="D120" s="276" t="s">
        <v>202</v>
      </c>
      <c r="E120" s="219" t="s">
        <v>193</v>
      </c>
      <c r="F120" s="244" t="s">
        <v>169</v>
      </c>
      <c r="G120" s="181">
        <v>0</v>
      </c>
      <c r="H120" s="181">
        <v>0</v>
      </c>
      <c r="I120" s="181">
        <v>0</v>
      </c>
      <c r="J120" s="181">
        <v>0</v>
      </c>
      <c r="K120" s="181">
        <v>5350</v>
      </c>
      <c r="L120" s="181">
        <v>0</v>
      </c>
      <c r="M120" s="268">
        <v>0</v>
      </c>
      <c r="N120" s="275"/>
      <c r="O120" s="175"/>
    </row>
    <row r="121" spans="1:15" s="14" customFormat="1" ht="96.75" customHeight="1" x14ac:dyDescent="0.25">
      <c r="A121" s="318" t="s">
        <v>43</v>
      </c>
      <c r="B121" s="319" t="s">
        <v>146</v>
      </c>
      <c r="C121" s="218" t="s">
        <v>217</v>
      </c>
      <c r="D121" s="303" t="s">
        <v>182</v>
      </c>
      <c r="E121" s="243" t="s">
        <v>216</v>
      </c>
      <c r="F121" s="244" t="s">
        <v>169</v>
      </c>
      <c r="G121" s="181">
        <v>0</v>
      </c>
      <c r="H121" s="181">
        <v>0</v>
      </c>
      <c r="I121" s="181">
        <v>0</v>
      </c>
      <c r="J121" s="181">
        <v>0</v>
      </c>
      <c r="K121" s="181">
        <v>260</v>
      </c>
      <c r="L121" s="181">
        <v>0</v>
      </c>
      <c r="M121" s="181">
        <v>0</v>
      </c>
      <c r="N121" s="305" t="s">
        <v>154</v>
      </c>
      <c r="O121" s="175"/>
    </row>
    <row r="122" spans="1:15" s="14" customFormat="1" ht="95.25" customHeight="1" x14ac:dyDescent="0.25">
      <c r="A122" s="318"/>
      <c r="B122" s="319"/>
      <c r="C122" s="218" t="s">
        <v>157</v>
      </c>
      <c r="D122" s="304"/>
      <c r="E122" s="243" t="s">
        <v>192</v>
      </c>
      <c r="F122" s="244" t="s">
        <v>168</v>
      </c>
      <c r="G122" s="181">
        <v>0</v>
      </c>
      <c r="H122" s="181">
        <v>0</v>
      </c>
      <c r="I122" s="181">
        <v>0</v>
      </c>
      <c r="J122" s="181">
        <v>10000</v>
      </c>
      <c r="K122" s="181">
        <v>10000</v>
      </c>
      <c r="L122" s="181">
        <v>5000</v>
      </c>
      <c r="M122" s="181">
        <v>5000</v>
      </c>
      <c r="N122" s="306"/>
      <c r="O122" s="175"/>
    </row>
    <row r="123" spans="1:15" s="14" customFormat="1" ht="54.75" customHeight="1" x14ac:dyDescent="0.25">
      <c r="A123" s="118" t="s">
        <v>44</v>
      </c>
      <c r="B123" s="95" t="s">
        <v>158</v>
      </c>
      <c r="C123" s="155" t="s">
        <v>159</v>
      </c>
      <c r="D123" s="219" t="s">
        <v>139</v>
      </c>
      <c r="E123" s="307" t="s">
        <v>191</v>
      </c>
      <c r="F123" s="309" t="s">
        <v>93</v>
      </c>
      <c r="G123" s="181">
        <v>0</v>
      </c>
      <c r="H123" s="181">
        <v>0</v>
      </c>
      <c r="I123" s="181">
        <v>0</v>
      </c>
      <c r="J123" s="181">
        <v>499.85</v>
      </c>
      <c r="K123" s="181">
        <v>0</v>
      </c>
      <c r="L123" s="181">
        <v>0</v>
      </c>
      <c r="M123" s="181">
        <v>0</v>
      </c>
      <c r="N123" s="95" t="s">
        <v>164</v>
      </c>
      <c r="O123" s="175"/>
    </row>
    <row r="124" spans="1:15" s="14" customFormat="1" ht="99.75" customHeight="1" x14ac:dyDescent="0.25">
      <c r="A124" s="118" t="s">
        <v>91</v>
      </c>
      <c r="B124" s="95" t="s">
        <v>183</v>
      </c>
      <c r="C124" s="155" t="s">
        <v>160</v>
      </c>
      <c r="D124" s="219" t="s">
        <v>182</v>
      </c>
      <c r="E124" s="308"/>
      <c r="F124" s="310"/>
      <c r="G124" s="181">
        <v>0</v>
      </c>
      <c r="H124" s="181">
        <v>0</v>
      </c>
      <c r="I124" s="181">
        <v>0</v>
      </c>
      <c r="J124" s="181">
        <v>2000</v>
      </c>
      <c r="K124" s="181">
        <v>2255</v>
      </c>
      <c r="L124" s="181">
        <v>2300</v>
      </c>
      <c r="M124" s="181">
        <v>2400</v>
      </c>
      <c r="N124" s="95" t="s">
        <v>165</v>
      </c>
      <c r="O124" s="175"/>
    </row>
    <row r="125" spans="1:15" s="14" customFormat="1" ht="99.75" customHeight="1" x14ac:dyDescent="0.25">
      <c r="A125" s="283" t="s">
        <v>95</v>
      </c>
      <c r="B125" s="95" t="s">
        <v>220</v>
      </c>
      <c r="C125" s="285" t="s">
        <v>219</v>
      </c>
      <c r="D125" s="219" t="s">
        <v>222</v>
      </c>
      <c r="E125" s="284" t="s">
        <v>193</v>
      </c>
      <c r="F125" s="244" t="s">
        <v>93</v>
      </c>
      <c r="G125" s="181">
        <v>0</v>
      </c>
      <c r="H125" s="181">
        <v>0</v>
      </c>
      <c r="I125" s="181">
        <v>0</v>
      </c>
      <c r="J125" s="181">
        <v>0</v>
      </c>
      <c r="K125" s="181">
        <v>750</v>
      </c>
      <c r="L125" s="181">
        <v>0</v>
      </c>
      <c r="M125" s="181">
        <v>0</v>
      </c>
      <c r="N125" s="95" t="s">
        <v>218</v>
      </c>
      <c r="O125" s="175"/>
    </row>
    <row r="126" spans="1:15" s="14" customFormat="1" ht="25.5" customHeight="1" x14ac:dyDescent="0.25">
      <c r="A126" s="220"/>
      <c r="B126" s="221"/>
      <c r="C126" s="222"/>
      <c r="D126" s="223"/>
      <c r="E126" s="224"/>
      <c r="F126" s="223"/>
      <c r="G126" s="225"/>
      <c r="H126" s="226"/>
      <c r="I126" s="226"/>
      <c r="J126" s="226"/>
      <c r="K126" s="226"/>
      <c r="L126" s="226"/>
      <c r="M126" s="226"/>
      <c r="N126" s="198"/>
      <c r="O126" s="175"/>
    </row>
    <row r="127" spans="1:15" ht="72.75" customHeight="1" x14ac:dyDescent="0.3">
      <c r="A127" s="313" t="s">
        <v>37</v>
      </c>
      <c r="B127" s="314"/>
      <c r="C127" s="314"/>
      <c r="D127" s="314"/>
      <c r="E127" s="314"/>
      <c r="F127" s="314"/>
      <c r="G127" s="314"/>
      <c r="H127" s="314"/>
      <c r="I127" s="314"/>
      <c r="J127" s="314"/>
      <c r="K127" s="314"/>
      <c r="L127" s="314"/>
      <c r="M127" s="314"/>
      <c r="N127" s="315"/>
      <c r="O127" s="81"/>
    </row>
    <row r="128" spans="1:15" ht="145.5" customHeight="1" x14ac:dyDescent="0.3">
      <c r="A128" s="114" t="s">
        <v>155</v>
      </c>
      <c r="B128" s="106" t="s">
        <v>41</v>
      </c>
      <c r="C128" s="103" t="s">
        <v>130</v>
      </c>
      <c r="D128" s="158" t="s">
        <v>138</v>
      </c>
      <c r="E128" s="115" t="s">
        <v>189</v>
      </c>
      <c r="F128" s="115" t="s">
        <v>93</v>
      </c>
      <c r="G128" s="123">
        <v>0</v>
      </c>
      <c r="H128" s="181">
        <v>0</v>
      </c>
      <c r="I128" s="123">
        <v>0</v>
      </c>
      <c r="J128" s="122">
        <v>95</v>
      </c>
      <c r="K128" s="122">
        <v>95</v>
      </c>
      <c r="L128" s="122">
        <v>95</v>
      </c>
      <c r="M128" s="122">
        <v>95</v>
      </c>
      <c r="N128" s="106" t="s">
        <v>42</v>
      </c>
      <c r="O128" s="81"/>
    </row>
    <row r="129" spans="1:29" ht="131.25" customHeight="1" x14ac:dyDescent="0.3">
      <c r="A129" s="94" t="s">
        <v>156</v>
      </c>
      <c r="B129" s="95" t="s">
        <v>74</v>
      </c>
      <c r="C129" s="95" t="s">
        <v>131</v>
      </c>
      <c r="D129" s="158" t="s">
        <v>138</v>
      </c>
      <c r="E129" s="115" t="s">
        <v>75</v>
      </c>
      <c r="F129" s="115" t="s">
        <v>93</v>
      </c>
      <c r="G129" s="123">
        <v>0</v>
      </c>
      <c r="H129" s="123">
        <v>0</v>
      </c>
      <c r="I129" s="123">
        <v>0</v>
      </c>
      <c r="J129" s="123">
        <v>0</v>
      </c>
      <c r="K129" s="123">
        <v>0</v>
      </c>
      <c r="L129" s="123">
        <v>0</v>
      </c>
      <c r="M129" s="123">
        <v>0</v>
      </c>
      <c r="N129" s="95" t="s">
        <v>39</v>
      </c>
      <c r="O129" s="81"/>
    </row>
    <row r="130" spans="1:29" s="8" customFormat="1" ht="191.25" customHeight="1" x14ac:dyDescent="0.25">
      <c r="A130" s="182" t="s">
        <v>166</v>
      </c>
      <c r="B130" s="183" t="s">
        <v>86</v>
      </c>
      <c r="C130" s="106" t="s">
        <v>132</v>
      </c>
      <c r="D130" s="159" t="s">
        <v>138</v>
      </c>
      <c r="E130" s="116" t="s">
        <v>190</v>
      </c>
      <c r="F130" s="115" t="s">
        <v>93</v>
      </c>
      <c r="G130" s="122">
        <v>0</v>
      </c>
      <c r="H130" s="122">
        <v>0</v>
      </c>
      <c r="I130" s="122">
        <v>0</v>
      </c>
      <c r="J130" s="122">
        <v>25</v>
      </c>
      <c r="K130" s="122">
        <v>30</v>
      </c>
      <c r="L130" s="122">
        <v>40</v>
      </c>
      <c r="M130" s="122">
        <v>55</v>
      </c>
      <c r="N130" s="183" t="s">
        <v>45</v>
      </c>
      <c r="O130" s="322"/>
      <c r="P130" s="9"/>
      <c r="Q130" s="9"/>
      <c r="R130" s="9"/>
      <c r="S130" s="9"/>
      <c r="T130" s="7"/>
      <c r="U130" s="9"/>
      <c r="V130" s="9"/>
      <c r="W130" s="9"/>
      <c r="X130" s="9"/>
      <c r="Y130" s="9"/>
      <c r="Z130" s="9"/>
      <c r="AA130" s="9"/>
      <c r="AB130" s="9"/>
      <c r="AC130" s="9"/>
    </row>
    <row r="131" spans="1:29" ht="152.25" customHeight="1" x14ac:dyDescent="0.25">
      <c r="A131" s="114" t="s">
        <v>167</v>
      </c>
      <c r="B131" s="95" t="s">
        <v>46</v>
      </c>
      <c r="C131" s="106" t="s">
        <v>133</v>
      </c>
      <c r="D131" s="184" t="s">
        <v>138</v>
      </c>
      <c r="E131" s="116" t="s">
        <v>187</v>
      </c>
      <c r="F131" s="115" t="s">
        <v>93</v>
      </c>
      <c r="G131" s="122">
        <v>0</v>
      </c>
      <c r="H131" s="122">
        <v>0</v>
      </c>
      <c r="I131" s="122">
        <v>0</v>
      </c>
      <c r="J131" s="122">
        <v>0</v>
      </c>
      <c r="K131" s="122">
        <v>0</v>
      </c>
      <c r="L131" s="122">
        <v>0</v>
      </c>
      <c r="M131" s="122">
        <v>0</v>
      </c>
      <c r="N131" s="71" t="s">
        <v>47</v>
      </c>
      <c r="O131" s="342"/>
      <c r="P131" s="9"/>
      <c r="Q131" s="9"/>
      <c r="R131" s="9"/>
      <c r="S131" s="9"/>
      <c r="T131" s="7"/>
      <c r="U131" s="9"/>
      <c r="V131" s="9"/>
      <c r="W131" s="9"/>
      <c r="X131" s="9"/>
      <c r="Y131" s="9"/>
      <c r="Z131" s="9"/>
      <c r="AA131" s="9"/>
      <c r="AB131" s="9"/>
      <c r="AC131" s="9"/>
    </row>
    <row r="132" spans="1:29" s="8" customFormat="1" ht="86.25" x14ac:dyDescent="0.25">
      <c r="A132" s="253" t="s">
        <v>174</v>
      </c>
      <c r="B132" s="270" t="s">
        <v>177</v>
      </c>
      <c r="C132" s="95" t="s">
        <v>184</v>
      </c>
      <c r="D132" s="255" t="s">
        <v>175</v>
      </c>
      <c r="E132" s="255" t="s">
        <v>189</v>
      </c>
      <c r="F132" s="255" t="s">
        <v>93</v>
      </c>
      <c r="G132" s="123">
        <v>0</v>
      </c>
      <c r="H132" s="123">
        <v>0</v>
      </c>
      <c r="I132" s="123">
        <v>0</v>
      </c>
      <c r="J132" s="123">
        <v>0</v>
      </c>
      <c r="K132" s="123">
        <v>200</v>
      </c>
      <c r="L132" s="123">
        <f>220</f>
        <v>220</v>
      </c>
      <c r="M132" s="123">
        <v>240</v>
      </c>
      <c r="N132" s="269" t="s">
        <v>176</v>
      </c>
      <c r="O132" s="256"/>
      <c r="P132" s="9"/>
      <c r="Q132" s="9"/>
      <c r="R132" s="9"/>
      <c r="S132" s="9"/>
      <c r="T132" s="14"/>
      <c r="U132" s="9"/>
      <c r="V132" s="9"/>
      <c r="W132" s="9"/>
      <c r="X132" s="9"/>
      <c r="Y132" s="9"/>
      <c r="Z132" s="9"/>
      <c r="AA132" s="9"/>
      <c r="AB132" s="9"/>
      <c r="AC132" s="9"/>
    </row>
    <row r="133" spans="1:29" s="8" customFormat="1" ht="64.5" customHeight="1" x14ac:dyDescent="0.25">
      <c r="A133" s="227"/>
      <c r="B133" s="228"/>
      <c r="C133" s="228"/>
      <c r="D133" s="229"/>
      <c r="E133" s="230"/>
      <c r="F133" s="231"/>
      <c r="G133" s="232"/>
      <c r="H133" s="232"/>
      <c r="I133" s="232"/>
      <c r="J133" s="232"/>
      <c r="K133" s="232"/>
      <c r="L133" s="232"/>
      <c r="M133" s="232"/>
      <c r="N133" s="233"/>
      <c r="O133" s="197"/>
      <c r="P133" s="9"/>
      <c r="Q133" s="9"/>
      <c r="R133" s="9"/>
      <c r="S133" s="9"/>
      <c r="T133" s="14"/>
      <c r="U133" s="9"/>
      <c r="V133" s="9"/>
      <c r="W133" s="9"/>
      <c r="X133" s="9"/>
      <c r="Y133" s="9"/>
      <c r="Z133" s="9"/>
      <c r="AA133" s="9"/>
      <c r="AB133" s="9"/>
      <c r="AC133" s="9"/>
    </row>
    <row r="134" spans="1:29" ht="72.75" customHeight="1" x14ac:dyDescent="0.3">
      <c r="A134" s="313" t="s">
        <v>49</v>
      </c>
      <c r="B134" s="314"/>
      <c r="C134" s="314"/>
      <c r="D134" s="314"/>
      <c r="E134" s="314"/>
      <c r="F134" s="314"/>
      <c r="G134" s="314"/>
      <c r="H134" s="314"/>
      <c r="I134" s="314"/>
      <c r="J134" s="314"/>
      <c r="K134" s="314"/>
      <c r="L134" s="314"/>
      <c r="M134" s="314"/>
      <c r="N134" s="315"/>
      <c r="O134" s="81"/>
    </row>
    <row r="135" spans="1:29" ht="101.25" customHeight="1" x14ac:dyDescent="0.3">
      <c r="A135" s="94" t="s">
        <v>221</v>
      </c>
      <c r="B135" s="95" t="s">
        <v>92</v>
      </c>
      <c r="C135" s="103" t="s">
        <v>134</v>
      </c>
      <c r="D135" s="115" t="s">
        <v>105</v>
      </c>
      <c r="E135" s="115" t="s">
        <v>188</v>
      </c>
      <c r="F135" s="115" t="s">
        <v>93</v>
      </c>
      <c r="G135" s="123">
        <v>0</v>
      </c>
      <c r="H135" s="123">
        <v>0</v>
      </c>
      <c r="I135" s="181">
        <v>0</v>
      </c>
      <c r="J135" s="181">
        <v>75</v>
      </c>
      <c r="K135" s="123">
        <v>0</v>
      </c>
      <c r="L135" s="123">
        <v>0</v>
      </c>
      <c r="M135" s="123">
        <v>0</v>
      </c>
      <c r="N135" s="95"/>
      <c r="O135" s="81"/>
    </row>
    <row r="136" spans="1:29" ht="19.5" customHeight="1" x14ac:dyDescent="0.3">
      <c r="A136" s="185"/>
      <c r="B136" s="110"/>
      <c r="C136" s="186" t="s">
        <v>7</v>
      </c>
      <c r="D136" s="187"/>
      <c r="E136" s="187"/>
      <c r="F136" s="187"/>
      <c r="G136" s="188">
        <f>G8+G9+G10+G12+G13+G14+G15+G21+G23+G25+G28+G30+G32+G41+G49+G51+G53+G55+G57+G59+G61+G63+G65+G67+G69+G71+G73+G75+G77+G79+G81+G89+G91+G94+G98+G101+G103+G110+G112+G113+G114+G115+G116+G118+G128+G129+G130+G131+G135</f>
        <v>8435.0000000000018</v>
      </c>
      <c r="H136" s="188">
        <f>H115+H114+H112+H110+H101+H94+H61+H59+H55+H35+H34+H15+H14+H13+H12+H10+H9+H8</f>
        <v>10391.688</v>
      </c>
      <c r="I136" s="189">
        <f>I135+I130+I128+I117+I115+I114+I113+I112+I110+I103+I101+I92+I81+I59+I51+I45+I44+I43+I42+I41+I36+I35+I34+I32+I28+I23+I17+I16+I15+I14+I13+I12+I10+I9+I8+I98+I21</f>
        <v>115928.27699999999</v>
      </c>
      <c r="J136" s="189">
        <f>J135+J130+J128+J109+J107+J105+J103+J101+J98+J47+J45+J44+J42+J43+J41+J37+J36+J35+J32+J30+J28+J25+J23+J21+J17+J16+J15+J14+J13+J12+J10+J9+J8+J121+J119+J40+J39+J38+J34+J124+J123+J122</f>
        <v>206983.85</v>
      </c>
      <c r="K136" s="189">
        <f>K135+K125+K132+K130+K128+K109+K107+K105+K103+K101+K98+K47+K45+K44+K43+K42+K41+K37+K36+K35+K32+K30+K28+K25+K23+K21+K17+K16+K15+K14+K13+K12+K11+K10+K9+K8+K121+K120+K119+K40+K39+K38+K34+K124+K122</f>
        <v>233103.22</v>
      </c>
      <c r="L136" s="189">
        <f>L135+L132+L130+L128+L124+L121+L119+L109+L107+L105+L103+L98+L47+L45+L41+L40+L39+L38+L37+L36+L35+L34+L32+L30+L28+L25+L23+L21+L17+L16+L15+L14+L13+L12+L11+L10+L9+L8+L122</f>
        <v>388579.96</v>
      </c>
      <c r="M136" s="189">
        <f>M135+M132+M130+M128+M124+M122+M123+M121+M119+M117+M115+M114+M113+M112+M110+M45+M41+M37+M21+M17+M16+M15+M14+M13+M12+M11+M10+M9+M8</f>
        <v>395036.50999999995</v>
      </c>
      <c r="N136" s="295"/>
      <c r="O136" s="81"/>
    </row>
    <row r="137" spans="1:29" ht="6" customHeight="1" x14ac:dyDescent="0.25">
      <c r="A137" s="11"/>
      <c r="B137" s="9"/>
      <c r="C137" s="9"/>
      <c r="D137" s="9"/>
      <c r="E137" s="9"/>
      <c r="F137" s="14"/>
      <c r="G137" s="9"/>
      <c r="H137" s="9"/>
      <c r="I137" s="9"/>
      <c r="J137" s="9"/>
      <c r="K137" s="9"/>
      <c r="L137" s="9"/>
      <c r="M137" s="9"/>
      <c r="N137" s="9"/>
    </row>
    <row r="138" spans="1:29" ht="9.75" hidden="1" customHeight="1" x14ac:dyDescent="0.25">
      <c r="A138" s="6"/>
      <c r="B138" s="9"/>
      <c r="C138" s="9"/>
      <c r="D138" s="9"/>
      <c r="E138" s="9"/>
      <c r="F138" s="14"/>
      <c r="G138" s="34"/>
      <c r="H138" s="9"/>
      <c r="I138" s="9"/>
      <c r="J138" s="9"/>
      <c r="K138" s="9"/>
      <c r="L138" s="9"/>
      <c r="M138" s="9"/>
      <c r="N138" s="9"/>
    </row>
    <row r="139" spans="1:29" ht="15" customHeight="1" x14ac:dyDescent="0.35">
      <c r="A139" s="6"/>
      <c r="B139" s="316" t="s">
        <v>214</v>
      </c>
      <c r="C139" s="317"/>
      <c r="D139" s="247"/>
      <c r="E139" s="247"/>
      <c r="F139" s="248"/>
      <c r="G139" s="247"/>
      <c r="H139" s="247"/>
      <c r="I139" s="247"/>
      <c r="J139" s="247"/>
      <c r="K139" s="247"/>
      <c r="L139" s="311" t="s">
        <v>211</v>
      </c>
      <c r="M139" s="311"/>
      <c r="N139" s="311"/>
    </row>
    <row r="140" spans="1:29" ht="30" customHeight="1" x14ac:dyDescent="0.35">
      <c r="A140" s="12"/>
      <c r="B140" s="317"/>
      <c r="C140" s="317"/>
      <c r="D140" s="247"/>
      <c r="E140" s="247"/>
      <c r="F140" s="248"/>
      <c r="G140" s="247"/>
      <c r="H140" s="247"/>
      <c r="I140" s="249"/>
      <c r="J140" s="247"/>
      <c r="K140" s="247"/>
      <c r="L140" s="311"/>
      <c r="M140" s="311"/>
      <c r="N140" s="311"/>
    </row>
    <row r="141" spans="1:29" s="8" customFormat="1" ht="41.25" customHeight="1" x14ac:dyDescent="0.35">
      <c r="A141" s="12"/>
      <c r="B141" s="250"/>
      <c r="C141" s="250"/>
      <c r="D141" s="247"/>
      <c r="E141" s="247"/>
      <c r="F141" s="248"/>
      <c r="G141" s="247"/>
      <c r="H141" s="247"/>
      <c r="I141" s="247"/>
      <c r="J141" s="247"/>
      <c r="K141" s="247"/>
      <c r="L141" s="245"/>
      <c r="M141" s="245"/>
      <c r="N141" s="246"/>
    </row>
    <row r="142" spans="1:29" ht="12.75" customHeight="1" x14ac:dyDescent="0.35">
      <c r="A142" s="9"/>
      <c r="B142" s="302" t="s">
        <v>15</v>
      </c>
      <c r="C142" s="302"/>
      <c r="D142" s="247"/>
      <c r="E142" s="247"/>
      <c r="F142" s="248"/>
      <c r="G142" s="247"/>
      <c r="H142" s="247"/>
      <c r="I142" s="251"/>
      <c r="J142" s="247"/>
      <c r="K142" s="247"/>
      <c r="L142" s="312" t="s">
        <v>171</v>
      </c>
      <c r="M142" s="312"/>
      <c r="N142" s="312"/>
    </row>
    <row r="143" spans="1:29" ht="11.25" customHeight="1" x14ac:dyDescent="0.35">
      <c r="A143" s="9"/>
      <c r="B143" s="302"/>
      <c r="C143" s="302"/>
      <c r="D143" s="247"/>
      <c r="E143" s="247"/>
      <c r="F143" s="248"/>
      <c r="G143" s="247"/>
      <c r="H143" s="247"/>
      <c r="I143" s="247"/>
      <c r="J143" s="247"/>
      <c r="K143" s="247"/>
      <c r="L143" s="312"/>
      <c r="M143" s="312"/>
      <c r="N143" s="312"/>
    </row>
    <row r="144" spans="1:29" ht="15" customHeight="1" x14ac:dyDescent="0.25">
      <c r="A144" s="9"/>
      <c r="B144" s="9"/>
      <c r="C144" s="9"/>
      <c r="D144" s="9"/>
      <c r="E144" s="9"/>
      <c r="F144" s="14"/>
      <c r="G144" s="9"/>
      <c r="H144" s="9"/>
      <c r="I144" s="9"/>
      <c r="J144" s="9"/>
      <c r="K144" s="9"/>
      <c r="L144" s="9"/>
      <c r="M144" s="9"/>
      <c r="N144" s="9"/>
    </row>
    <row r="145" spans="1:15" ht="15" customHeight="1" x14ac:dyDescent="0.25">
      <c r="A145" s="9"/>
      <c r="B145" s="9"/>
      <c r="C145" s="9"/>
      <c r="D145" s="9"/>
      <c r="E145" s="9"/>
      <c r="F145" s="14"/>
      <c r="G145" s="9"/>
      <c r="H145" s="9"/>
      <c r="I145" s="9"/>
      <c r="J145" s="9"/>
      <c r="K145" s="9"/>
      <c r="L145" s="9"/>
      <c r="M145" s="9"/>
      <c r="N145" s="9"/>
    </row>
    <row r="146" spans="1:15" ht="15" customHeight="1" x14ac:dyDescent="0.25">
      <c r="A146" s="9"/>
      <c r="B146" s="9"/>
      <c r="C146" s="9"/>
      <c r="D146" s="9"/>
      <c r="E146" s="9"/>
      <c r="F146" s="14"/>
      <c r="G146" s="9"/>
      <c r="H146" s="9"/>
      <c r="I146" s="42"/>
      <c r="J146" s="42"/>
      <c r="K146" s="42"/>
      <c r="L146" s="42"/>
      <c r="M146" s="42"/>
      <c r="N146" s="9"/>
    </row>
    <row r="147" spans="1:15" ht="15" customHeight="1" x14ac:dyDescent="0.25">
      <c r="A147" s="9"/>
      <c r="B147" s="9"/>
      <c r="C147" s="9"/>
      <c r="D147" s="9"/>
      <c r="E147" s="9"/>
      <c r="F147" s="14"/>
      <c r="G147" s="9"/>
      <c r="H147" s="34"/>
      <c r="I147" s="9"/>
      <c r="J147" s="9"/>
      <c r="K147" s="9"/>
      <c r="L147" s="9"/>
      <c r="M147" s="9"/>
      <c r="N147" s="9"/>
    </row>
    <row r="148" spans="1:15" ht="15" customHeight="1" x14ac:dyDescent="0.25">
      <c r="A148" s="9"/>
      <c r="B148" s="9"/>
      <c r="C148" s="9"/>
      <c r="D148" s="9"/>
      <c r="E148" s="9"/>
      <c r="F148" s="14"/>
      <c r="G148" s="29"/>
      <c r="H148" s="34"/>
      <c r="I148" s="63"/>
      <c r="J148" s="63"/>
      <c r="N148" s="9"/>
    </row>
    <row r="149" spans="1:15" ht="15" customHeight="1" x14ac:dyDescent="0.25">
      <c r="A149" s="9"/>
      <c r="B149" s="9"/>
      <c r="C149" s="9"/>
      <c r="D149" s="9"/>
      <c r="E149" s="9"/>
      <c r="F149" s="14"/>
      <c r="G149" s="9"/>
      <c r="H149" s="9"/>
      <c r="I149" s="64"/>
      <c r="J149" s="62"/>
      <c r="N149" s="9"/>
    </row>
    <row r="150" spans="1:15" ht="15" customHeight="1" x14ac:dyDescent="0.3">
      <c r="A150" s="9"/>
      <c r="B150" s="9"/>
      <c r="C150" s="9"/>
      <c r="D150" s="9"/>
      <c r="E150" s="9"/>
      <c r="F150" s="14"/>
      <c r="G150" s="9"/>
      <c r="H150" s="287"/>
      <c r="I150" s="288"/>
      <c r="J150" s="288"/>
      <c r="K150" s="289"/>
      <c r="L150" s="29"/>
      <c r="M150" s="3"/>
      <c r="N150" s="9"/>
    </row>
    <row r="151" spans="1:15" ht="15" customHeight="1" x14ac:dyDescent="0.3">
      <c r="A151" s="9"/>
      <c r="B151" s="9"/>
      <c r="C151" s="9"/>
      <c r="D151" s="9"/>
      <c r="E151" s="9"/>
      <c r="F151" s="14"/>
      <c r="G151" s="9"/>
      <c r="H151" s="290"/>
      <c r="I151" s="290"/>
      <c r="J151" s="290"/>
      <c r="K151" s="291"/>
      <c r="L151" s="9"/>
      <c r="M151" s="34"/>
      <c r="N151" s="9"/>
      <c r="O151" s="238"/>
    </row>
    <row r="152" spans="1:15" ht="15" customHeight="1" x14ac:dyDescent="0.3">
      <c r="A152" s="9"/>
      <c r="B152" s="9"/>
      <c r="C152" s="9"/>
      <c r="D152" s="9"/>
      <c r="E152" s="9"/>
      <c r="F152" s="14"/>
      <c r="G152" s="9"/>
      <c r="H152" s="287"/>
      <c r="I152" s="292"/>
      <c r="J152" s="287"/>
      <c r="K152" s="293"/>
      <c r="L152" s="34"/>
      <c r="M152" s="9"/>
      <c r="N152" s="34"/>
      <c r="O152" s="34"/>
    </row>
    <row r="153" spans="1:15" ht="15" customHeight="1" x14ac:dyDescent="0.3">
      <c r="A153" s="9"/>
      <c r="B153" s="9"/>
      <c r="C153" s="9"/>
      <c r="D153" s="9"/>
      <c r="E153" s="9"/>
      <c r="F153" s="14"/>
      <c r="G153" s="9"/>
      <c r="H153" s="61"/>
      <c r="I153" s="61"/>
      <c r="J153" s="61"/>
      <c r="K153" s="34"/>
      <c r="L153" s="9"/>
      <c r="M153" s="34"/>
      <c r="N153" s="9"/>
    </row>
    <row r="154" spans="1:15" ht="15" customHeight="1" x14ac:dyDescent="0.25">
      <c r="A154" s="9"/>
      <c r="B154" s="9"/>
      <c r="C154" s="9"/>
      <c r="D154" s="9"/>
      <c r="E154" s="9"/>
      <c r="F154" s="14"/>
      <c r="G154" s="9"/>
      <c r="H154" s="9"/>
      <c r="I154" s="65"/>
      <c r="J154" s="9"/>
      <c r="K154" s="9"/>
      <c r="L154" s="9"/>
      <c r="M154" s="9"/>
      <c r="N154" s="9"/>
    </row>
    <row r="155" spans="1:15" ht="15" customHeight="1" x14ac:dyDescent="0.25">
      <c r="A155" s="9"/>
      <c r="B155" s="9"/>
      <c r="C155" s="9"/>
      <c r="D155" s="9"/>
      <c r="E155" s="9"/>
      <c r="F155" s="14"/>
      <c r="G155" s="9"/>
      <c r="H155" s="34"/>
      <c r="I155" s="34"/>
      <c r="J155" s="34"/>
      <c r="K155" s="9"/>
      <c r="L155" s="9"/>
      <c r="M155" s="9"/>
      <c r="N155" s="9"/>
    </row>
    <row r="156" spans="1:15" ht="15" customHeight="1" x14ac:dyDescent="0.25">
      <c r="A156" s="9"/>
      <c r="B156" s="9"/>
      <c r="C156" s="9"/>
      <c r="D156" s="9"/>
      <c r="E156" s="9"/>
      <c r="F156" s="14"/>
      <c r="G156" s="9"/>
      <c r="H156" s="9"/>
      <c r="I156" s="9"/>
      <c r="J156" s="9"/>
      <c r="K156" s="9"/>
      <c r="L156" s="9"/>
      <c r="M156" s="9"/>
      <c r="N156" s="9"/>
    </row>
    <row r="157" spans="1:15" ht="15" customHeight="1" x14ac:dyDescent="0.25">
      <c r="A157" s="9"/>
      <c r="B157" s="9"/>
      <c r="C157" s="9"/>
      <c r="D157" s="9"/>
      <c r="E157" s="9"/>
      <c r="F157" s="14"/>
      <c r="G157" s="9"/>
      <c r="H157" s="9"/>
      <c r="I157" s="9"/>
      <c r="J157" s="9"/>
      <c r="K157" s="9"/>
      <c r="L157" s="9"/>
      <c r="M157" s="9"/>
      <c r="N157" s="9"/>
    </row>
    <row r="158" spans="1:15" ht="15" customHeight="1" x14ac:dyDescent="0.25">
      <c r="A158" s="9"/>
      <c r="B158" s="9"/>
      <c r="C158" s="9"/>
      <c r="D158" s="9"/>
      <c r="E158" s="9"/>
      <c r="F158" s="14"/>
      <c r="G158" s="9"/>
      <c r="H158" s="34"/>
      <c r="I158" s="9"/>
      <c r="J158" s="9"/>
      <c r="K158" s="9"/>
      <c r="L158" s="9"/>
      <c r="M158" s="9"/>
      <c r="N158" s="9"/>
    </row>
    <row r="159" spans="1:15" ht="15" customHeight="1" x14ac:dyDescent="0.25">
      <c r="A159" s="9"/>
      <c r="B159" s="9"/>
      <c r="C159" s="9"/>
      <c r="D159" s="9"/>
      <c r="E159" s="9"/>
      <c r="F159" s="14"/>
      <c r="G159" s="9"/>
      <c r="H159" s="9"/>
      <c r="I159" s="9"/>
      <c r="J159" s="9"/>
      <c r="K159" s="9"/>
      <c r="L159" s="9"/>
      <c r="M159" s="9"/>
      <c r="N159" s="9"/>
    </row>
    <row r="160" spans="1:15" ht="15" customHeight="1" x14ac:dyDescent="0.25">
      <c r="A160" s="9"/>
      <c r="B160" s="9"/>
      <c r="C160" s="9"/>
      <c r="D160" s="9"/>
      <c r="E160" s="9"/>
      <c r="F160" s="14"/>
      <c r="G160" s="9"/>
      <c r="H160" s="9"/>
      <c r="I160" s="9"/>
      <c r="J160" s="9"/>
      <c r="K160" s="9"/>
      <c r="L160" s="9"/>
      <c r="M160" s="9"/>
      <c r="N160" s="9"/>
    </row>
    <row r="161" spans="1:14" ht="15" customHeight="1" x14ac:dyDescent="0.25">
      <c r="A161" s="9"/>
      <c r="B161" s="9"/>
      <c r="C161" s="9"/>
      <c r="D161" s="9"/>
      <c r="E161" s="9"/>
      <c r="F161" s="14"/>
      <c r="G161" s="9"/>
      <c r="H161" s="9"/>
      <c r="I161" s="9"/>
      <c r="J161" s="9"/>
      <c r="K161" s="9"/>
      <c r="L161" s="9"/>
      <c r="M161" s="9"/>
      <c r="N161" s="9"/>
    </row>
    <row r="162" spans="1:14" ht="15" customHeight="1" x14ac:dyDescent="0.25">
      <c r="A162" s="9"/>
      <c r="B162" s="9"/>
      <c r="C162" s="9"/>
      <c r="D162" s="9"/>
      <c r="E162" s="9"/>
      <c r="F162" s="14"/>
      <c r="G162" s="9"/>
      <c r="H162" s="9"/>
      <c r="I162" s="9"/>
      <c r="J162" s="9"/>
      <c r="K162" s="9"/>
      <c r="L162" s="9"/>
      <c r="M162" s="9"/>
      <c r="N162" s="9"/>
    </row>
    <row r="163" spans="1:14" ht="15" customHeight="1" x14ac:dyDescent="0.25">
      <c r="A163" s="9"/>
      <c r="B163" s="9"/>
      <c r="C163" s="9"/>
      <c r="D163" s="9"/>
      <c r="E163" s="9"/>
      <c r="F163" s="14"/>
      <c r="G163" s="9"/>
      <c r="H163" s="9"/>
      <c r="I163" s="9"/>
      <c r="J163" s="9"/>
      <c r="K163" s="9"/>
      <c r="L163" s="9"/>
      <c r="M163" s="9"/>
      <c r="N163" s="9"/>
    </row>
    <row r="164" spans="1:14" ht="15" customHeight="1" x14ac:dyDescent="0.25">
      <c r="A164" s="9"/>
      <c r="B164" s="9"/>
      <c r="C164" s="9"/>
      <c r="D164" s="9"/>
      <c r="E164" s="9"/>
      <c r="F164" s="14"/>
      <c r="G164" s="9"/>
      <c r="H164" s="9"/>
      <c r="I164" s="9"/>
      <c r="J164" s="9"/>
      <c r="K164" s="9"/>
      <c r="L164" s="9"/>
      <c r="M164" s="9"/>
      <c r="N164" s="9"/>
    </row>
    <row r="165" spans="1:14" ht="15" customHeight="1" x14ac:dyDescent="0.25">
      <c r="A165" s="9"/>
      <c r="B165" s="9"/>
      <c r="C165" s="9"/>
      <c r="D165" s="9"/>
      <c r="E165" s="9"/>
      <c r="F165" s="14"/>
      <c r="G165" s="9"/>
      <c r="H165" s="9"/>
      <c r="I165" s="9"/>
      <c r="J165" s="9"/>
      <c r="K165" s="9"/>
      <c r="L165" s="9"/>
      <c r="M165" s="9"/>
      <c r="N165" s="9"/>
    </row>
    <row r="166" spans="1:14" ht="15" customHeight="1" x14ac:dyDescent="0.25">
      <c r="A166" s="9"/>
      <c r="B166" s="9"/>
      <c r="C166" s="9"/>
      <c r="D166" s="9"/>
      <c r="E166" s="9"/>
      <c r="F166" s="14"/>
      <c r="G166" s="9"/>
      <c r="H166" s="9"/>
      <c r="I166" s="9"/>
      <c r="J166" s="9"/>
      <c r="K166" s="9"/>
      <c r="L166" s="9"/>
      <c r="M166" s="9"/>
      <c r="N166" s="9"/>
    </row>
    <row r="167" spans="1:14" ht="15" customHeight="1" x14ac:dyDescent="0.25">
      <c r="A167" s="9"/>
      <c r="B167" s="9"/>
      <c r="C167" s="9"/>
      <c r="D167" s="9"/>
      <c r="E167" s="9"/>
      <c r="F167" s="14"/>
      <c r="G167" s="9"/>
      <c r="H167" s="9"/>
      <c r="I167" s="9"/>
      <c r="J167" s="9"/>
      <c r="K167" s="9"/>
      <c r="L167" s="9"/>
      <c r="M167" s="9"/>
      <c r="N167" s="9"/>
    </row>
    <row r="168" spans="1:14" ht="15" customHeight="1" x14ac:dyDescent="0.25">
      <c r="A168" s="9"/>
      <c r="B168" s="9"/>
      <c r="C168" s="9"/>
      <c r="D168" s="9"/>
      <c r="E168" s="9"/>
      <c r="F168" s="14"/>
      <c r="G168" s="9"/>
      <c r="H168" s="9"/>
      <c r="I168" s="9"/>
      <c r="J168" s="9"/>
      <c r="K168" s="9"/>
      <c r="L168" s="9"/>
      <c r="M168" s="9"/>
      <c r="N168" s="9"/>
    </row>
    <row r="169" spans="1:14" ht="15" customHeight="1" x14ac:dyDescent="0.25">
      <c r="A169" s="9"/>
      <c r="B169" s="9"/>
      <c r="C169" s="9"/>
      <c r="D169" s="9"/>
      <c r="E169" s="9"/>
      <c r="F169" s="14"/>
      <c r="G169" s="9"/>
      <c r="H169" s="9"/>
      <c r="I169" s="9"/>
      <c r="J169" s="9"/>
      <c r="K169" s="9"/>
      <c r="L169" s="9"/>
      <c r="M169" s="9"/>
      <c r="N169" s="9"/>
    </row>
    <row r="170" spans="1:14" ht="15" customHeight="1" x14ac:dyDescent="0.25">
      <c r="A170" s="9"/>
      <c r="B170" s="9"/>
      <c r="C170" s="9"/>
      <c r="D170" s="9"/>
      <c r="E170" s="9"/>
      <c r="F170" s="14"/>
      <c r="G170" s="9"/>
      <c r="H170" s="9"/>
      <c r="I170" s="9"/>
      <c r="J170" s="9"/>
      <c r="K170" s="9"/>
      <c r="L170" s="9"/>
      <c r="M170" s="9"/>
      <c r="N170" s="9"/>
    </row>
    <row r="171" spans="1:14" ht="15" customHeight="1" x14ac:dyDescent="0.25">
      <c r="A171" s="9"/>
      <c r="B171" s="9"/>
      <c r="C171" s="9"/>
      <c r="D171" s="9"/>
      <c r="E171" s="9"/>
      <c r="F171" s="14"/>
      <c r="G171" s="9"/>
      <c r="H171" s="9"/>
      <c r="I171" s="9"/>
      <c r="J171" s="9"/>
      <c r="K171" s="9"/>
      <c r="L171" s="9"/>
      <c r="M171" s="9"/>
      <c r="N171" s="9"/>
    </row>
    <row r="172" spans="1:14" ht="15" customHeight="1" x14ac:dyDescent="0.25">
      <c r="A172" s="9"/>
      <c r="B172" s="9"/>
      <c r="C172" s="9"/>
      <c r="D172" s="9"/>
      <c r="E172" s="9"/>
      <c r="F172" s="14"/>
      <c r="G172" s="9"/>
      <c r="H172" s="9"/>
      <c r="I172" s="9"/>
      <c r="J172" s="9"/>
      <c r="K172" s="9"/>
      <c r="L172" s="9"/>
      <c r="M172" s="9"/>
      <c r="N172" s="9"/>
    </row>
    <row r="173" spans="1:14" ht="15" customHeight="1" x14ac:dyDescent="0.3">
      <c r="A173" s="9"/>
    </row>
    <row r="174" spans="1:14" ht="15" customHeight="1" x14ac:dyDescent="0.3">
      <c r="A174" s="9"/>
    </row>
    <row r="175" spans="1:14" ht="15" customHeight="1" x14ac:dyDescent="0.3">
      <c r="A175" s="9"/>
    </row>
  </sheetData>
  <mergeCells count="72">
    <mergeCell ref="A98:A108"/>
    <mergeCell ref="B98:B108"/>
    <mergeCell ref="B109:B117"/>
    <mergeCell ref="A109:A117"/>
    <mergeCell ref="G3:M3"/>
    <mergeCell ref="E98:E99"/>
    <mergeCell ref="F98:F99"/>
    <mergeCell ref="D98:D99"/>
    <mergeCell ref="D107:D108"/>
    <mergeCell ref="D105:D106"/>
    <mergeCell ref="D101:D102"/>
    <mergeCell ref="A6:N6"/>
    <mergeCell ref="N42:N44"/>
    <mergeCell ref="A19:N19"/>
    <mergeCell ref="B47:B97"/>
    <mergeCell ref="A47:A97"/>
    <mergeCell ref="A2:N2"/>
    <mergeCell ref="A18:N18"/>
    <mergeCell ref="A7:N7"/>
    <mergeCell ref="E20:E26"/>
    <mergeCell ref="F20:F26"/>
    <mergeCell ref="F3:F4"/>
    <mergeCell ref="N3:N4"/>
    <mergeCell ref="N12:N15"/>
    <mergeCell ref="D20:D26"/>
    <mergeCell ref="A3:A4"/>
    <mergeCell ref="B3:B4"/>
    <mergeCell ref="A8:A17"/>
    <mergeCell ref="D3:D4"/>
    <mergeCell ref="E3:E4"/>
    <mergeCell ref="B8:B17"/>
    <mergeCell ref="C3:C4"/>
    <mergeCell ref="O130:O131"/>
    <mergeCell ref="A127:N127"/>
    <mergeCell ref="N100:N104"/>
    <mergeCell ref="N20:N26"/>
    <mergeCell ref="F42:F44"/>
    <mergeCell ref="D27:D35"/>
    <mergeCell ref="E42:E44"/>
    <mergeCell ref="D42:D44"/>
    <mergeCell ref="D109:D117"/>
    <mergeCell ref="N47:N97"/>
    <mergeCell ref="D103:D104"/>
    <mergeCell ref="F47:F97"/>
    <mergeCell ref="E100:E108"/>
    <mergeCell ref="F100:F108"/>
    <mergeCell ref="E27:E40"/>
    <mergeCell ref="A42:A44"/>
    <mergeCell ref="D47:D97"/>
    <mergeCell ref="B20:B26"/>
    <mergeCell ref="A20:A26"/>
    <mergeCell ref="A27:A40"/>
    <mergeCell ref="E47:E97"/>
    <mergeCell ref="A46:N46"/>
    <mergeCell ref="N27:N33"/>
    <mergeCell ref="F27:F40"/>
    <mergeCell ref="B27:B40"/>
    <mergeCell ref="B42:B44"/>
    <mergeCell ref="N109:N117"/>
    <mergeCell ref="E109:E117"/>
    <mergeCell ref="F109:F117"/>
    <mergeCell ref="B142:C143"/>
    <mergeCell ref="D121:D122"/>
    <mergeCell ref="N121:N122"/>
    <mergeCell ref="E123:E124"/>
    <mergeCell ref="F123:F124"/>
    <mergeCell ref="L139:N140"/>
    <mergeCell ref="L142:N143"/>
    <mergeCell ref="A134:N134"/>
    <mergeCell ref="B139:C140"/>
    <mergeCell ref="A121:A122"/>
    <mergeCell ref="B121:B122"/>
  </mergeCells>
  <pageMargins left="0.59055118110236227" right="0.78740157480314965" top="1.1811023622047245" bottom="0.74803149606299213" header="0.31496062992125984" footer="0.31496062992125984"/>
  <pageSetup paperSize="9" scale="47" fitToHeight="0" orientation="landscape" r:id="rId1"/>
  <headerFooter>
    <oddHeader xml:space="preserve">&amp;C
&amp;R&amp;"Times New Roman,обычный"&amp;14
Продовження додатка                              </oddHeader>
  </headerFooter>
  <ignoredErrors>
    <ignoredError sqref="J10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</dc:creator>
  <cp:lastModifiedBy>пк</cp:lastModifiedBy>
  <cp:lastPrinted>2023-04-20T12:40:29Z</cp:lastPrinted>
  <dcterms:created xsi:type="dcterms:W3CDTF">2018-09-11T07:29:21Z</dcterms:created>
  <dcterms:modified xsi:type="dcterms:W3CDTF">2023-09-21T11:49:28Z</dcterms:modified>
</cp:coreProperties>
</file>