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Лист1!$A$1:$K$126</definedName>
  </definedNames>
  <calcPr calcId="124519"/>
</workbook>
</file>

<file path=xl/calcChain.xml><?xml version="1.0" encoding="utf-8"?>
<calcChain xmlns="http://schemas.openxmlformats.org/spreadsheetml/2006/main">
  <c r="D116" i="1"/>
  <c r="C116"/>
  <c r="H110"/>
  <c r="C108"/>
  <c r="H106"/>
  <c r="I98"/>
  <c r="J98"/>
  <c r="G97"/>
  <c r="F97"/>
  <c r="D99"/>
  <c r="J99" s="1"/>
  <c r="C99"/>
  <c r="I99" s="1"/>
  <c r="D97"/>
  <c r="C97"/>
  <c r="J92"/>
  <c r="G71"/>
  <c r="F71"/>
  <c r="H83"/>
  <c r="I83"/>
  <c r="K83" s="1"/>
  <c r="J83"/>
  <c r="H71"/>
  <c r="I75"/>
  <c r="J75"/>
  <c r="H75"/>
  <c r="H70"/>
  <c r="G58"/>
  <c r="J66"/>
  <c r="H64"/>
  <c r="F58"/>
  <c r="E68"/>
  <c r="J68"/>
  <c r="K68" s="1"/>
  <c r="I68"/>
  <c r="K75" l="1"/>
  <c r="D59" l="1"/>
  <c r="D57" s="1"/>
  <c r="C59"/>
  <c r="C58"/>
  <c r="C57" s="1"/>
  <c r="E41"/>
  <c r="E40"/>
  <c r="E39"/>
  <c r="J47"/>
  <c r="J46"/>
  <c r="J44"/>
  <c r="J42"/>
  <c r="J41"/>
  <c r="J40"/>
  <c r="J39"/>
  <c r="J35"/>
  <c r="J34"/>
  <c r="J33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I47"/>
  <c r="I46"/>
  <c r="I44"/>
  <c r="I42"/>
  <c r="I41"/>
  <c r="I40"/>
  <c r="I39"/>
  <c r="I35"/>
  <c r="I34"/>
  <c r="I33"/>
  <c r="I28"/>
  <c r="I27"/>
  <c r="I26"/>
  <c r="I24"/>
  <c r="I25"/>
  <c r="I23"/>
  <c r="I22"/>
  <c r="I21"/>
  <c r="I20"/>
  <c r="I19"/>
  <c r="I18"/>
  <c r="I17"/>
  <c r="I16"/>
  <c r="I15"/>
  <c r="I14"/>
  <c r="I13"/>
  <c r="I12"/>
  <c r="I11"/>
  <c r="F31"/>
  <c r="C38"/>
  <c r="G38"/>
  <c r="D38"/>
  <c r="E46"/>
  <c r="J38" l="1"/>
  <c r="K46"/>
  <c r="K39"/>
  <c r="K41"/>
  <c r="K40"/>
  <c r="C124"/>
  <c r="E104"/>
  <c r="G107"/>
  <c r="J110"/>
  <c r="C110"/>
  <c r="I110" s="1"/>
  <c r="H109"/>
  <c r="J109"/>
  <c r="I108"/>
  <c r="J105"/>
  <c r="I105"/>
  <c r="H105"/>
  <c r="E105"/>
  <c r="J104"/>
  <c r="I104"/>
  <c r="H103"/>
  <c r="D100"/>
  <c r="I103"/>
  <c r="J102"/>
  <c r="I102"/>
  <c r="E102"/>
  <c r="J96"/>
  <c r="I96"/>
  <c r="G89"/>
  <c r="J94"/>
  <c r="I94"/>
  <c r="J93"/>
  <c r="I93"/>
  <c r="I92"/>
  <c r="J81"/>
  <c r="I81"/>
  <c r="J77"/>
  <c r="I77"/>
  <c r="J76"/>
  <c r="I76"/>
  <c r="I74"/>
  <c r="J72"/>
  <c r="C72"/>
  <c r="I72" s="1"/>
  <c r="J70"/>
  <c r="I70"/>
  <c r="J65"/>
  <c r="I65"/>
  <c r="H115"/>
  <c r="H116"/>
  <c r="H56"/>
  <c r="K110" l="1"/>
  <c r="E108"/>
  <c r="C107"/>
  <c r="F107"/>
  <c r="E110"/>
  <c r="D107"/>
  <c r="E109"/>
  <c r="K104"/>
  <c r="I109"/>
  <c r="K109" s="1"/>
  <c r="G100"/>
  <c r="J108"/>
  <c r="K108" s="1"/>
  <c r="K102"/>
  <c r="C100"/>
  <c r="F100"/>
  <c r="K105"/>
  <c r="E103"/>
  <c r="J103"/>
  <c r="K103" s="1"/>
  <c r="H102"/>
  <c r="J74"/>
  <c r="H96"/>
  <c r="J106"/>
  <c r="I106"/>
  <c r="E106"/>
  <c r="J49"/>
  <c r="J45"/>
  <c r="J43"/>
  <c r="J37"/>
  <c r="J32"/>
  <c r="I49"/>
  <c r="I45"/>
  <c r="I43"/>
  <c r="I37"/>
  <c r="I32"/>
  <c r="H49"/>
  <c r="H47"/>
  <c r="H28"/>
  <c r="G48"/>
  <c r="J48" s="1"/>
  <c r="E47"/>
  <c r="E44"/>
  <c r="E42"/>
  <c r="E35"/>
  <c r="F48"/>
  <c r="I48" s="1"/>
  <c r="G31"/>
  <c r="D31"/>
  <c r="C31"/>
  <c r="I31" s="1"/>
  <c r="D36"/>
  <c r="J36" s="1"/>
  <c r="C36"/>
  <c r="I36" s="1"/>
  <c r="I118"/>
  <c r="G113"/>
  <c r="F113"/>
  <c r="E112"/>
  <c r="F95"/>
  <c r="H54"/>
  <c r="G53"/>
  <c r="F53"/>
  <c r="D53"/>
  <c r="C53"/>
  <c r="H97"/>
  <c r="E51"/>
  <c r="F38"/>
  <c r="I38" s="1"/>
  <c r="F90"/>
  <c r="D113"/>
  <c r="C113"/>
  <c r="J115"/>
  <c r="J116"/>
  <c r="E116"/>
  <c r="I116"/>
  <c r="E115"/>
  <c r="I115"/>
  <c r="J55"/>
  <c r="E55"/>
  <c r="H51"/>
  <c r="J51"/>
  <c r="I51"/>
  <c r="H65"/>
  <c r="I67"/>
  <c r="J67"/>
  <c r="E67"/>
  <c r="I60"/>
  <c r="J56"/>
  <c r="J119"/>
  <c r="I119"/>
  <c r="G85"/>
  <c r="E101"/>
  <c r="J101"/>
  <c r="J100" s="1"/>
  <c r="I84"/>
  <c r="J84"/>
  <c r="G69"/>
  <c r="D69"/>
  <c r="C69"/>
  <c r="E87"/>
  <c r="I86"/>
  <c r="F85"/>
  <c r="J97"/>
  <c r="I101"/>
  <c r="I100" s="1"/>
  <c r="I91"/>
  <c r="D85"/>
  <c r="C85"/>
  <c r="E99"/>
  <c r="J114"/>
  <c r="I114"/>
  <c r="E114"/>
  <c r="E111"/>
  <c r="I112"/>
  <c r="J111"/>
  <c r="I111"/>
  <c r="E97"/>
  <c r="H86"/>
  <c r="E82"/>
  <c r="E79"/>
  <c r="E80"/>
  <c r="E78"/>
  <c r="J73"/>
  <c r="J71" s="1"/>
  <c r="I73"/>
  <c r="I71" s="1"/>
  <c r="E73"/>
  <c r="I80"/>
  <c r="J80"/>
  <c r="J82"/>
  <c r="I82"/>
  <c r="J79"/>
  <c r="I79"/>
  <c r="J78"/>
  <c r="I78"/>
  <c r="I55"/>
  <c r="H62"/>
  <c r="J118"/>
  <c r="I54"/>
  <c r="E61"/>
  <c r="H58"/>
  <c r="H87"/>
  <c r="E54"/>
  <c r="E56"/>
  <c r="E58"/>
  <c r="E62"/>
  <c r="E64"/>
  <c r="E88"/>
  <c r="J54"/>
  <c r="J58"/>
  <c r="J61"/>
  <c r="J62"/>
  <c r="J64"/>
  <c r="J87"/>
  <c r="J88"/>
  <c r="I56"/>
  <c r="I58"/>
  <c r="I61"/>
  <c r="I62"/>
  <c r="I64"/>
  <c r="I87"/>
  <c r="I88"/>
  <c r="J86"/>
  <c r="E86"/>
  <c r="I97"/>
  <c r="I95" s="1"/>
  <c r="J31" l="1"/>
  <c r="D30"/>
  <c r="J30" s="1"/>
  <c r="J107"/>
  <c r="I107"/>
  <c r="K58"/>
  <c r="H26"/>
  <c r="K12"/>
  <c r="I63"/>
  <c r="H113"/>
  <c r="E107"/>
  <c r="E70"/>
  <c r="K106"/>
  <c r="J91"/>
  <c r="K91" s="1"/>
  <c r="K35"/>
  <c r="C95"/>
  <c r="C71"/>
  <c r="K86"/>
  <c r="J113"/>
  <c r="K101"/>
  <c r="D90"/>
  <c r="E96"/>
  <c r="K49"/>
  <c r="J89"/>
  <c r="J85" s="1"/>
  <c r="K54"/>
  <c r="K82"/>
  <c r="K80"/>
  <c r="J59"/>
  <c r="H63"/>
  <c r="E59"/>
  <c r="D71"/>
  <c r="H107"/>
  <c r="K28"/>
  <c r="K47"/>
  <c r="E91"/>
  <c r="K20"/>
  <c r="K42"/>
  <c r="K44"/>
  <c r="K73"/>
  <c r="K67"/>
  <c r="K64"/>
  <c r="E63"/>
  <c r="K61"/>
  <c r="E53"/>
  <c r="K13"/>
  <c r="K93"/>
  <c r="I90"/>
  <c r="F69"/>
  <c r="H69" s="1"/>
  <c r="K56"/>
  <c r="J60"/>
  <c r="K60" s="1"/>
  <c r="D95"/>
  <c r="K116"/>
  <c r="K38"/>
  <c r="E38"/>
  <c r="K23"/>
  <c r="H23"/>
  <c r="H38"/>
  <c r="H48"/>
  <c r="I59"/>
  <c r="J63"/>
  <c r="E89"/>
  <c r="H25"/>
  <c r="H27"/>
  <c r="K18"/>
  <c r="H18"/>
  <c r="K31"/>
  <c r="E13"/>
  <c r="K88"/>
  <c r="E92"/>
  <c r="E93"/>
  <c r="I53"/>
  <c r="J69"/>
  <c r="E74"/>
  <c r="K78"/>
  <c r="K79"/>
  <c r="E94"/>
  <c r="K114"/>
  <c r="K99"/>
  <c r="K97"/>
  <c r="I69"/>
  <c r="E81"/>
  <c r="K51"/>
  <c r="E113"/>
  <c r="F57"/>
  <c r="E72"/>
  <c r="E12"/>
  <c r="E20"/>
  <c r="E31"/>
  <c r="K48"/>
  <c r="K26"/>
  <c r="K92"/>
  <c r="I66"/>
  <c r="E60"/>
  <c r="E84"/>
  <c r="I113"/>
  <c r="K87"/>
  <c r="G95"/>
  <c r="H95" s="1"/>
  <c r="I89"/>
  <c r="J53"/>
  <c r="E98"/>
  <c r="E66"/>
  <c r="H59"/>
  <c r="K115"/>
  <c r="K74"/>
  <c r="K84"/>
  <c r="F30"/>
  <c r="I30" s="1"/>
  <c r="E77"/>
  <c r="K62"/>
  <c r="K55"/>
  <c r="K81"/>
  <c r="C90"/>
  <c r="K111"/>
  <c r="E76"/>
  <c r="H85"/>
  <c r="E65"/>
  <c r="G57"/>
  <c r="G90"/>
  <c r="H53"/>
  <c r="H98"/>
  <c r="E69"/>
  <c r="E85"/>
  <c r="J57" l="1"/>
  <c r="I57"/>
  <c r="K89"/>
  <c r="K66"/>
  <c r="F29"/>
  <c r="F50" s="1"/>
  <c r="E71"/>
  <c r="K63"/>
  <c r="K59"/>
  <c r="K98"/>
  <c r="J95"/>
  <c r="K113"/>
  <c r="H57"/>
  <c r="E95"/>
  <c r="E100"/>
  <c r="K69"/>
  <c r="H22"/>
  <c r="G117"/>
  <c r="F117"/>
  <c r="K77"/>
  <c r="H100"/>
  <c r="K76"/>
  <c r="K94"/>
  <c r="K72"/>
  <c r="K107"/>
  <c r="K96"/>
  <c r="H30"/>
  <c r="K25"/>
  <c r="D117"/>
  <c r="K70"/>
  <c r="C117"/>
  <c r="K53"/>
  <c r="H24"/>
  <c r="K24"/>
  <c r="E30"/>
  <c r="E21"/>
  <c r="K21"/>
  <c r="K15"/>
  <c r="E15"/>
  <c r="K27"/>
  <c r="E57"/>
  <c r="K65"/>
  <c r="K14"/>
  <c r="E14"/>
  <c r="K17"/>
  <c r="H17"/>
  <c r="K16"/>
  <c r="E16"/>
  <c r="J90"/>
  <c r="K90" s="1"/>
  <c r="K11"/>
  <c r="E11"/>
  <c r="E22"/>
  <c r="H19"/>
  <c r="I85"/>
  <c r="E10"/>
  <c r="E90"/>
  <c r="H10" l="1"/>
  <c r="F120"/>
  <c r="K100"/>
  <c r="K71"/>
  <c r="C29"/>
  <c r="I29" s="1"/>
  <c r="K95"/>
  <c r="G29"/>
  <c r="H29" s="1"/>
  <c r="H117"/>
  <c r="F128"/>
  <c r="K30"/>
  <c r="E117"/>
  <c r="J117"/>
  <c r="K57"/>
  <c r="D29"/>
  <c r="K19"/>
  <c r="E19"/>
  <c r="I10"/>
  <c r="K22"/>
  <c r="K85"/>
  <c r="I117"/>
  <c r="J10"/>
  <c r="D50" l="1"/>
  <c r="J29"/>
  <c r="K10"/>
  <c r="C50"/>
  <c r="K117"/>
  <c r="G50"/>
  <c r="G120" s="1"/>
  <c r="E29"/>
  <c r="K29"/>
  <c r="D128"/>
  <c r="D120" l="1"/>
  <c r="J50"/>
  <c r="J120" s="1"/>
  <c r="I50"/>
  <c r="I120" s="1"/>
  <c r="C120"/>
  <c r="H50"/>
  <c r="H120" s="1"/>
  <c r="C128"/>
  <c r="E50"/>
  <c r="E120" s="1"/>
  <c r="G128"/>
  <c r="I128"/>
  <c r="J128" l="1"/>
  <c r="K50"/>
  <c r="K120" s="1"/>
</calcChain>
</file>

<file path=xl/sharedStrings.xml><?xml version="1.0" encoding="utf-8"?>
<sst xmlns="http://schemas.openxmlformats.org/spreadsheetml/2006/main" count="151" uniqueCount="143">
  <si>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</si>
  <si>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</si>
  <si>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</si>
  <si>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</si>
  <si>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</si>
  <si>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</si>
  <si>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Інші субвенції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</si>
  <si>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</si>
  <si>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</si>
  <si>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</si>
  <si>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</si>
  <si>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</si>
  <si>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</si>
  <si>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</si>
  <si>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</si>
  <si>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</si>
  <si>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</si>
  <si>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</si>
  <si>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</si>
  <si>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</si>
  <si>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</si>
  <si>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</si>
  <si>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</si>
  <si>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</si>
  <si>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</si>
  <si>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</si>
  <si>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</si>
  <si>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</si>
  <si>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</si>
  <si>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</si>
  <si>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</si>
  <si>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</si>
  <si>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</si>
  <si>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</si>
  <si>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</si>
  <si>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</si>
  <si>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</si>
  <si>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</si>
  <si>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</si>
  <si>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</si>
  <si>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</si>
  <si>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</si>
  <si>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</si>
  <si>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</si>
  <si>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</si>
  <si>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</si>
  <si>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</si>
  <si>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</si>
  <si>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</si>
  <si>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</si>
  <si>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</si>
  <si>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</si>
  <si>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</si>
  <si>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</si>
  <si>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</si>
  <si>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</si>
  <si>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</si>
  <si>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</si>
  <si>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</si>
  <si>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Реверсна дотація </t>
  </si>
  <si>
    <t>Здійснення фізкультурно-спортивної та реабілітаційної роботи серед інвалідів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</si>
  <si>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</si>
  <si>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</si>
  <si>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</si>
  <si>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</si>
  <si>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</si>
  <si>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</si>
  <si>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</si>
  <si>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</si>
  <si>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</si>
  <si>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</si>
  <si>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</si>
  <si>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</si>
  <si>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</si>
  <si>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</si>
  <si>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</si>
  <si>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</si>
  <si>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</si>
  <si>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</si>
  <si>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</si>
  <si>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</si>
  <si>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</si>
  <si>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Інші програми, заклади та заходи у сфері охорони здоров;я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</si>
  <si>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</si>
  <si>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</si>
  <si>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Реалізація державної політики у молодіжній сфері</t>
  </si>
  <si>
    <t>Соціальний захист ветеранів війни та праці</t>
  </si>
  <si>
    <t>Інші заклади та заходи</t>
  </si>
  <si>
    <t>Інші заклади та заходи в галузі культури і мистецтва</t>
  </si>
  <si>
    <t>Утримання та ефективна експлуатація об"єктів житлово-комунального господарства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</si>
  <si>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</si>
  <si>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</si>
  <si>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</si>
  <si>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</si>
  <si>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</si>
  <si>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</si>
  <si>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 xml:space="preserve">                              _______________ № _______</t>
  </si>
  <si>
    <t>Надання спеціальної освіти мистецькими школами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</si>
  <si>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</si>
  <si>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</si>
  <si>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</si>
  <si>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</si>
  <si>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</si>
  <si>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</si>
  <si>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</si>
  <si>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</si>
  <si>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</si>
  <si>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</si>
  <si>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</si>
  <si>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</si>
  <si>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Віктор КЛІМІНСЬКИЙ</t>
  </si>
  <si>
    <t>Податок та збір на доходи фізичних осіб</t>
  </si>
  <si>
    <t>Субвенція з місцевого  бюджету на надання  державної підтримки особам з особливими освітніми потребами за рахунок  відповідної  субвенції з державного бюджету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</si>
  <si>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</si>
  <si>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</si>
  <si>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</si>
  <si>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</si>
  <si>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</si>
  <si>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</si>
  <si>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 (дарунки), що надійшли до бюджетів усіх рівнів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</si>
  <si>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</si>
  <si>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</si>
  <si>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Будівництво та регіональний розвиток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</si>
  <si>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</si>
  <si>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</si>
  <si>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</si>
  <si>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</si>
  <si>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</si>
  <si>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</si>
  <si>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Засоби масової інформації</t>
  </si>
  <si>
    <r>
      <t>Субвенція з місцевого бюджету на компенсацію різниці в тарифах на теплову енергію, послуги з постачання теплової енергії та постачання гарячої води згідно із </t>
    </r>
    <r>
      <rPr>
        <u/>
        <sz val="22"/>
        <color theme="1"/>
        <rFont val="Times New Roman"/>
        <family val="1"/>
        <charset val="204"/>
      </rPr>
      <t>ЗУ</t>
    </r>
    <r>
      <rPr>
        <sz val="22"/>
        <color theme="1"/>
        <rFont val="Times New Roman"/>
        <family val="1"/>
        <charset val="204"/>
      </rPr>
      <t>"Про особливості регулювання відносин на ринку природного газу та у сфері теплопост. під час дії воєнного стану та подальшого віднов. їх функціонування", послуги з центр.постачання холодної води та водовідвед.(з використ. внутріш.буд.систем), послуги з центр.водопост. і центр. водовідвед. згідно із </t>
    </r>
    <r>
      <rPr>
        <u/>
        <sz val="22"/>
        <color theme="1"/>
        <rFont val="Times New Roman"/>
        <family val="1"/>
        <charset val="204"/>
      </rPr>
      <t>ЗУ</t>
    </r>
    <r>
      <rPr>
        <sz val="22"/>
        <color theme="1"/>
        <rFont val="Times New Roman"/>
        <family val="1"/>
        <charset val="204"/>
      </rPr>
      <t>"Про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водовідведення" за рахунок відповідної субвенції з державного бюджету</t>
    </r>
  </si>
  <si>
    <t>Субвенції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1 пункту 1 статті 10 ЗУ "Про статтус ветеранів війни, гарантії їх соціальногозахисту", для осіб з інвалідністю І-ІІ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цихдержавах, визначених пунктом 7 частини 2 статті 7 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</si>
  <si>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сцбвенції на надання державної підтримки особам з особливими потребами, що утворився на початок бюджетного періоду</t>
  </si>
  <si>
    <r>
      <t>Субвенція з місцевого бюджету на виплату грошової компенсації за належні для отримання жилі приміщення для сімей осіб, визначених </t>
    </r>
    <r>
      <rPr>
        <u/>
        <sz val="18"/>
        <color theme="1"/>
        <rFont val="Times New Roman"/>
        <family val="1"/>
        <charset val="204"/>
      </rPr>
      <t>п.2 - 5</t>
    </r>
    <r>
      <rPr>
        <sz val="18"/>
        <color theme="1"/>
        <rFont val="Times New Roman"/>
        <family val="1"/>
        <charset val="204"/>
      </rPr>
      <t> ч. першої ст. 10-1 ЗУ "Про статус ветеранів війни, гарантії їх соц.захисту", для осіб з інвалідністю I - II гр, яка настала внаслідок поранення, контузії, каліцтва або захворювання, одержаних під час безпосередньої участі в АТО, забезпеченні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обл.,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РФ проти України, визначених </t>
    </r>
    <r>
      <rPr>
        <u/>
        <sz val="18"/>
        <color theme="1"/>
        <rFont val="Times New Roman"/>
        <family val="1"/>
        <charset val="204"/>
      </rPr>
      <t>п 11 - 14</t>
    </r>
    <r>
      <rPr>
        <sz val="18"/>
        <color theme="1"/>
        <rFont val="Times New Roman"/>
        <family val="1"/>
        <charset val="204"/>
      </rPr>
      <t> ч 2 ст 7 ЗУ"Про статус ветеранів війни, гарантії їх соц. захисту", та які потребують поліпшення житлових умов за рахунок відповідної субвенції з державного бюджету</t>
    </r>
  </si>
  <si>
    <r>
      <t>Субвенція з міс.бюд.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АТО, забезпеченні її проведення, перебуваючи безпосередньо в районах АТО у період її проведення, у здійсненні заходів із забезпечення національної безпеки і оборони, відсічі і стримування збройної агресії РФ у Донецькій та Луганській обл,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8"/>
        <color theme="1"/>
        <rFont val="Times New Roman"/>
        <family val="1"/>
        <charset val="204"/>
      </rPr>
      <t>п 11 - 14</t>
    </r>
    <r>
      <rPr>
        <sz val="18"/>
        <color theme="1"/>
        <rFont val="Times New Roman"/>
        <family val="1"/>
        <charset val="204"/>
      </rPr>
      <t> ч 2 ст 7 або учасниками бойових дій відповідно до </t>
    </r>
    <r>
      <rPr>
        <u/>
        <sz val="18"/>
        <color theme="1"/>
        <rFont val="Times New Roman"/>
        <family val="1"/>
        <charset val="204"/>
      </rPr>
      <t>п 19 - 21</t>
    </r>
    <r>
      <rPr>
        <sz val="18"/>
        <color theme="1"/>
        <rFont val="Times New Roman"/>
        <family val="1"/>
        <charset val="204"/>
      </rPr>
      <t> ч 1 ст 6 ЗУ"Про статус ветеранів війни, гарантії їх соц.захисту", та які потребують поліпшення житлових умов за рахунок відповідної субвенції з державного бюджету</t>
    </r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</si>
  <si>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</si>
  <si>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</si>
  <si>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</si>
  <si>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Заклади і заходи з питань дітей та їх соціального захисту</t>
  </si>
  <si>
    <t>Грошова компенсація за належні для отримання жилі приміщення для окремих категорій населення відповідно до законодавства</t>
  </si>
  <si>
    <t xml:space="preserve">                              Додаток до проєкту</t>
  </si>
  <si>
    <t xml:space="preserve">                              рішення  міської  ради</t>
  </si>
  <si>
    <t>Звіт  про  виконання  бюджету  Житомирської  міської  територіальної  громади  за  9  місяців  2023 року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</si>
</sst>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4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22"/>
      <color rgb="FF333333"/>
      <name val="Times New Roman"/>
      <family val="1"/>
      <charset val="204"/>
    </font>
    <font>
      <b/>
      <sz val="28"/>
      <name val="Times New Roman"/>
      <family val="1"/>
      <charset val="204"/>
    </font>
    <font>
      <u/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0"/>
      <name val="Times New Roman"/>
      <family val="1"/>
      <charset val="204"/>
    </font>
    <font>
      <sz val="26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sz val="27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0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" fontId="4" fillId="0" borderId="0" xfId="0" applyNumberFormat="1" applyFont="1" applyFill="1"/>
    <xf numFmtId="4" fontId="1" fillId="0" borderId="0" xfId="0" applyNumberFormat="1" applyFont="1" applyFill="1"/>
    <xf numFmtId="4" fontId="6" fillId="0" borderId="0" xfId="0" applyNumberFormat="1" applyFont="1" applyFill="1"/>
    <xf numFmtId="0" fontId="1" fillId="24" borderId="0" xfId="0" applyFont="1" applyFill="1"/>
    <xf numFmtId="0" fontId="8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4" fontId="9" fillId="0" borderId="0" xfId="0" applyNumberFormat="1" applyFont="1" applyFill="1" applyBorder="1" applyAlignment="1">
      <alignment horizontal="center" vertical="center" wrapText="1"/>
    </xf>
    <xf numFmtId="0" fontId="1" fillId="25" borderId="0" xfId="0" applyFont="1" applyFill="1"/>
    <xf numFmtId="4" fontId="4" fillId="25" borderId="0" xfId="0" applyNumberFormat="1" applyFont="1" applyFill="1"/>
    <xf numFmtId="4" fontId="1" fillId="25" borderId="0" xfId="0" applyNumberFormat="1" applyFont="1" applyFill="1"/>
    <xf numFmtId="43" fontId="9" fillId="0" borderId="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24" borderId="10" xfId="0" applyFont="1" applyFill="1" applyBorder="1" applyAlignment="1">
      <alignment horizontal="left" vertical="center" wrapText="1"/>
    </xf>
    <xf numFmtId="0" fontId="12" fillId="24" borderId="10" xfId="0" applyFont="1" applyFill="1" applyBorder="1" applyAlignment="1">
      <alignment horizontal="center" vertical="center" wrapText="1"/>
    </xf>
    <xf numFmtId="4" fontId="12" fillId="24" borderId="10" xfId="0" applyNumberFormat="1" applyFont="1" applyFill="1" applyBorder="1" applyAlignment="1">
      <alignment horizontal="right" vertical="center" wrapText="1"/>
    </xf>
    <xf numFmtId="164" fontId="12" fillId="24" borderId="10" xfId="0" applyNumberFormat="1" applyFont="1" applyFill="1" applyBorder="1" applyAlignment="1">
      <alignment horizontal="center" vertical="center" wrapText="1"/>
    </xf>
    <xf numFmtId="0" fontId="14" fillId="24" borderId="10" xfId="0" applyFont="1" applyFill="1" applyBorder="1" applyAlignment="1">
      <alignment vertical="center"/>
    </xf>
    <xf numFmtId="0" fontId="12" fillId="24" borderId="10" xfId="0" applyFont="1" applyFill="1" applyBorder="1" applyAlignment="1">
      <alignment vertical="center" wrapText="1"/>
    </xf>
    <xf numFmtId="4" fontId="13" fillId="24" borderId="10" xfId="0" applyNumberFormat="1" applyFont="1" applyFill="1" applyBorder="1" applyAlignment="1">
      <alignment horizontal="right" vertical="center" wrapText="1"/>
    </xf>
    <xf numFmtId="0" fontId="12" fillId="24" borderId="10" xfId="0" applyFont="1" applyFill="1" applyBorder="1" applyAlignment="1">
      <alignment horizontal="justify" vertical="center" wrapText="1"/>
    </xf>
    <xf numFmtId="0" fontId="14" fillId="27" borderId="10" xfId="0" applyFont="1" applyFill="1" applyBorder="1" applyAlignment="1">
      <alignment vertical="center" wrapText="1"/>
    </xf>
    <xf numFmtId="0" fontId="12" fillId="24" borderId="14" xfId="0" applyFont="1" applyFill="1" applyBorder="1" applyAlignment="1">
      <alignment horizontal="center" vertical="center" wrapText="1"/>
    </xf>
    <xf numFmtId="0" fontId="10" fillId="0" borderId="10" xfId="42" applyFont="1" applyBorder="1" applyAlignment="1" applyProtection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7" fillId="24" borderId="10" xfId="0" applyFont="1" applyFill="1" applyBorder="1" applyAlignment="1">
      <alignment horizontal="center" vertical="center" wrapText="1"/>
    </xf>
    <xf numFmtId="4" fontId="17" fillId="24" borderId="10" xfId="0" applyNumberFormat="1" applyFont="1" applyFill="1" applyBorder="1" applyAlignment="1">
      <alignment horizontal="right" vertical="center" wrapText="1"/>
    </xf>
    <xf numFmtId="0" fontId="12" fillId="26" borderId="10" xfId="0" applyFont="1" applyFill="1" applyBorder="1" applyAlignment="1">
      <alignment vertical="center" wrapText="1"/>
    </xf>
    <xf numFmtId="0" fontId="12" fillId="26" borderId="10" xfId="0" applyFont="1" applyFill="1" applyBorder="1" applyAlignment="1">
      <alignment horizontal="center" vertical="center" wrapText="1"/>
    </xf>
    <xf numFmtId="4" fontId="12" fillId="25" borderId="10" xfId="0" applyNumberFormat="1" applyFont="1" applyFill="1" applyBorder="1" applyAlignment="1">
      <alignment horizontal="right" vertical="center" wrapText="1"/>
    </xf>
    <xf numFmtId="164" fontId="12" fillId="25" borderId="10" xfId="0" applyNumberFormat="1" applyFont="1" applyFill="1" applyBorder="1" applyAlignment="1">
      <alignment horizontal="center" vertical="center" wrapText="1"/>
    </xf>
    <xf numFmtId="164" fontId="12" fillId="25" borderId="10" xfId="0" applyNumberFormat="1" applyFont="1" applyFill="1" applyBorder="1" applyAlignment="1">
      <alignment horizontal="right" vertical="center" wrapText="1"/>
    </xf>
    <xf numFmtId="0" fontId="17" fillId="0" borderId="10" xfId="0" applyFont="1" applyFill="1" applyBorder="1" applyAlignment="1">
      <alignment vertical="center" wrapText="1"/>
    </xf>
    <xf numFmtId="49" fontId="17" fillId="0" borderId="10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right" vertical="center" wrapText="1"/>
    </xf>
    <xf numFmtId="164" fontId="17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center" wrapText="1"/>
    </xf>
    <xf numFmtId="49" fontId="12" fillId="0" borderId="10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right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0" fontId="12" fillId="0" borderId="10" xfId="0" quotePrefix="1" applyFont="1" applyFill="1" applyBorder="1" applyAlignment="1">
      <alignment horizontal="center" vertical="center"/>
    </xf>
    <xf numFmtId="0" fontId="17" fillId="0" borderId="10" xfId="0" quotePrefix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right" vertical="center" wrapText="1"/>
    </xf>
    <xf numFmtId="164" fontId="18" fillId="0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164" fontId="19" fillId="0" borderId="0" xfId="0" applyNumberFormat="1" applyFont="1" applyFill="1"/>
    <xf numFmtId="0" fontId="19" fillId="0" borderId="0" xfId="0" applyFont="1" applyFill="1" applyAlignment="1">
      <alignment horizontal="center"/>
    </xf>
    <xf numFmtId="4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43" fontId="20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164" fontId="21" fillId="0" borderId="0" xfId="0" applyNumberFormat="1" applyFont="1" applyFill="1"/>
    <xf numFmtId="0" fontId="21" fillId="0" borderId="0" xfId="0" applyFont="1" applyFill="1" applyAlignment="1">
      <alignment horizontal="center"/>
    </xf>
    <xf numFmtId="164" fontId="21" fillId="0" borderId="0" xfId="0" applyNumberFormat="1" applyFont="1" applyFill="1" applyAlignment="1">
      <alignment horizontal="left" vertical="center"/>
    </xf>
    <xf numFmtId="4" fontId="21" fillId="0" borderId="0" xfId="0" applyNumberFormat="1" applyFont="1" applyFill="1" applyAlignment="1">
      <alignment horizontal="left" vertical="center" wrapText="1"/>
    </xf>
    <xf numFmtId="164" fontId="12" fillId="24" borderId="10" xfId="0" applyNumberFormat="1" applyFont="1" applyFill="1" applyBorder="1" applyAlignment="1">
      <alignment horizontal="right" vertical="center" wrapText="1"/>
    </xf>
    <xf numFmtId="164" fontId="17" fillId="24" borderId="10" xfId="0" applyNumberFormat="1" applyFont="1" applyFill="1" applyBorder="1" applyAlignment="1">
      <alignment horizontal="center" vertical="center" wrapText="1"/>
    </xf>
    <xf numFmtId="164" fontId="13" fillId="24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42" applyFont="1" applyBorder="1" applyAlignment="1" applyProtection="1">
      <alignment vertical="center" wrapText="1"/>
    </xf>
    <xf numFmtId="0" fontId="8" fillId="0" borderId="10" xfId="0" applyFont="1" applyBorder="1" applyAlignment="1">
      <alignment vertical="top" wrapText="1"/>
    </xf>
    <xf numFmtId="0" fontId="8" fillId="0" borderId="10" xfId="0" applyFont="1" applyBorder="1" applyAlignment="1">
      <alignment horizontal="left" vertical="center" wrapText="1"/>
    </xf>
    <xf numFmtId="0" fontId="23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center" wrapText="1"/>
    </xf>
    <xf numFmtId="0" fontId="10" fillId="0" borderId="13" xfId="0" applyFont="1" applyFill="1" applyBorder="1" applyAlignment="1">
      <alignment horizontal="right" wrapText="1"/>
    </xf>
    <xf numFmtId="0" fontId="10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vertical="center"/>
    </xf>
    <xf numFmtId="164" fontId="19" fillId="0" borderId="0" xfId="0" applyNumberFormat="1" applyFont="1" applyFill="1" applyAlignment="1">
      <alignment horizontal="left" vertical="center"/>
    </xf>
    <xf numFmtId="0" fontId="19" fillId="0" borderId="0" xfId="0" applyFont="1" applyFill="1" applyAlignment="1">
      <alignment vertical="center" wrapText="1"/>
    </xf>
    <xf numFmtId="0" fontId="23" fillId="24" borderId="0" xfId="0" applyFont="1" applyFill="1" applyAlignment="1">
      <alignment horizontal="left"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textRotation="90" wrapText="1"/>
    </xf>
    <xf numFmtId="0" fontId="10" fillId="0" borderId="12" xfId="0" applyFont="1" applyFill="1" applyBorder="1" applyAlignment="1">
      <alignment horizontal="left" textRotation="90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on.rada.gov.ua/rada/show/971_002-20" TargetMode="External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9"/>
  <sheetViews>
    <sheetView showZeros="0" tabSelected="1" view="pageBreakPreview" topLeftCell="A16" zoomScale="40" zoomScaleNormal="37" zoomScaleSheetLayoutView="40" workbookViewId="0">
      <selection activeCell="G24" sqref="G24"/>
    </sheetView>
  </sheetViews>
  <sheetFormatPr defaultRowHeight="5.65" customHeight="1"/>
  <cols>
    <col min="1" max="1" width="88.140625" style="5" customWidth="1"/>
    <col min="2" max="2" width="23.5703125" style="9" customWidth="1"/>
    <col min="3" max="3" width="40.5703125" style="1" customWidth="1"/>
    <col min="4" max="4" width="41.42578125" style="1" customWidth="1"/>
    <col min="5" max="5" width="22.5703125" style="9" customWidth="1"/>
    <col min="6" max="6" width="37.7109375" style="1" customWidth="1"/>
    <col min="7" max="7" width="39.28515625" style="1" customWidth="1"/>
    <col min="8" max="8" width="23.140625" style="9" customWidth="1"/>
    <col min="9" max="9" width="38" style="1" customWidth="1"/>
    <col min="10" max="10" width="42.28515625" style="1" customWidth="1"/>
    <col min="11" max="11" width="23.42578125" style="9" customWidth="1"/>
    <col min="12" max="13" width="9.140625" style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2"/>
      <c r="C1" s="3"/>
      <c r="D1" s="3"/>
      <c r="E1" s="2"/>
      <c r="F1" s="3"/>
      <c r="G1" s="3"/>
      <c r="H1" s="2"/>
      <c r="I1" s="89" t="s">
        <v>140</v>
      </c>
      <c r="J1" s="89"/>
      <c r="K1" s="89"/>
    </row>
    <row r="2" spans="1:13" ht="42" customHeight="1">
      <c r="A2" s="3"/>
      <c r="B2" s="2"/>
      <c r="C2" s="3"/>
      <c r="D2" s="3"/>
      <c r="E2" s="2"/>
      <c r="F2" s="3"/>
      <c r="G2" s="3"/>
      <c r="H2" s="2"/>
      <c r="I2" s="97" t="s">
        <v>141</v>
      </c>
      <c r="J2" s="97"/>
      <c r="K2" s="97"/>
    </row>
    <row r="3" spans="1:13" ht="42" customHeight="1">
      <c r="A3" s="14"/>
      <c r="B3" s="15"/>
      <c r="C3" s="14"/>
      <c r="D3" s="14"/>
      <c r="E3" s="15"/>
      <c r="F3" s="14"/>
      <c r="G3" s="14"/>
      <c r="H3" s="15"/>
      <c r="I3" s="89" t="s">
        <v>96</v>
      </c>
      <c r="J3" s="89"/>
      <c r="K3" s="89"/>
    </row>
    <row r="4" spans="1:13" ht="66" customHeight="1">
      <c r="A4" s="90" t="s">
        <v>142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3" ht="50.25" customHeight="1">
      <c r="A5" s="4"/>
      <c r="B5" s="2"/>
      <c r="C5" s="2"/>
      <c r="D5" s="2"/>
      <c r="E5" s="2"/>
      <c r="F5" s="2"/>
      <c r="G5" s="2"/>
      <c r="H5" s="2"/>
      <c r="I5" s="2"/>
      <c r="J5" s="91" t="s">
        <v>114</v>
      </c>
      <c r="K5" s="91"/>
    </row>
    <row r="6" spans="1:13" ht="68.25" customHeight="1">
      <c r="A6" s="92" t="s">
        <v>0</v>
      </c>
      <c r="B6" s="100" t="s">
        <v>61</v>
      </c>
      <c r="C6" s="92" t="s">
        <v>1</v>
      </c>
      <c r="D6" s="92"/>
      <c r="E6" s="92"/>
      <c r="F6" s="92" t="s">
        <v>2</v>
      </c>
      <c r="G6" s="92"/>
      <c r="H6" s="92"/>
      <c r="I6" s="92" t="s">
        <v>3</v>
      </c>
      <c r="J6" s="92"/>
      <c r="K6" s="92"/>
    </row>
    <row r="7" spans="1:13" ht="156" customHeight="1">
      <c r="A7" s="92"/>
      <c r="B7" s="101"/>
      <c r="C7" s="29" t="s">
        <v>5</v>
      </c>
      <c r="D7" s="29" t="s">
        <v>4</v>
      </c>
      <c r="E7" s="29" t="s">
        <v>11</v>
      </c>
      <c r="F7" s="29" t="s">
        <v>5</v>
      </c>
      <c r="G7" s="29" t="s">
        <v>4</v>
      </c>
      <c r="H7" s="29" t="s">
        <v>12</v>
      </c>
      <c r="I7" s="29" t="s">
        <v>5</v>
      </c>
      <c r="J7" s="29" t="s">
        <v>4</v>
      </c>
      <c r="K7" s="29" t="s">
        <v>11</v>
      </c>
    </row>
    <row r="8" spans="1:13" s="5" customFormat="1" ht="63.75" customHeight="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</row>
    <row r="9" spans="1:13" ht="83.25" customHeight="1">
      <c r="A9" s="98" t="s">
        <v>16</v>
      </c>
      <c r="B9" s="98"/>
      <c r="C9" s="98"/>
      <c r="D9" s="98"/>
      <c r="E9" s="98"/>
      <c r="F9" s="98"/>
      <c r="G9" s="98"/>
      <c r="H9" s="98"/>
      <c r="I9" s="98"/>
      <c r="J9" s="98"/>
      <c r="K9" s="98"/>
    </row>
    <row r="10" spans="1:13" ht="93.75" customHeight="1">
      <c r="A10" s="30" t="s">
        <v>17</v>
      </c>
      <c r="B10" s="31">
        <v>10000000</v>
      </c>
      <c r="C10" s="32">
        <v>3993629453.5599999</v>
      </c>
      <c r="D10" s="32">
        <v>3137422286.8699999</v>
      </c>
      <c r="E10" s="33">
        <f t="shared" ref="E10:E22" si="0">D10*100/C10</f>
        <v>78.560675780103736</v>
      </c>
      <c r="F10" s="32">
        <v>1318200</v>
      </c>
      <c r="G10" s="32">
        <v>1024816.34</v>
      </c>
      <c r="H10" s="33">
        <f>G10*100/F10</f>
        <v>77.74361553633743</v>
      </c>
      <c r="I10" s="32">
        <f t="shared" ref="I10:I35" si="1">C10+F10</f>
        <v>3994947653.5599999</v>
      </c>
      <c r="J10" s="32">
        <f t="shared" ref="J10:J50" si="2">D10+G10</f>
        <v>3138447103.21</v>
      </c>
      <c r="K10" s="33">
        <f t="shared" ref="K10:K21" si="3">J10*100/I10</f>
        <v>78.56040617736879</v>
      </c>
    </row>
    <row r="11" spans="1:13" ht="114.75" customHeight="1">
      <c r="A11" s="30" t="s">
        <v>18</v>
      </c>
      <c r="B11" s="31">
        <v>11000000</v>
      </c>
      <c r="C11" s="32">
        <v>3137364153.5599999</v>
      </c>
      <c r="D11" s="32">
        <v>2396755322.4299998</v>
      </c>
      <c r="E11" s="33">
        <f t="shared" si="0"/>
        <v>76.393915564770396</v>
      </c>
      <c r="F11" s="82"/>
      <c r="G11" s="82"/>
      <c r="H11" s="33"/>
      <c r="I11" s="32">
        <f t="shared" si="1"/>
        <v>3137364153.5599999</v>
      </c>
      <c r="J11" s="32">
        <f t="shared" si="2"/>
        <v>2396755322.4299998</v>
      </c>
      <c r="K11" s="33">
        <f t="shared" si="3"/>
        <v>76.393915564770396</v>
      </c>
    </row>
    <row r="12" spans="1:13" ht="88.5" customHeight="1">
      <c r="A12" s="34" t="s">
        <v>111</v>
      </c>
      <c r="B12" s="31">
        <v>11010000</v>
      </c>
      <c r="C12" s="32">
        <v>3134904153.5599999</v>
      </c>
      <c r="D12" s="32">
        <v>2394244860.5300002</v>
      </c>
      <c r="E12" s="33">
        <f t="shared" si="0"/>
        <v>76.373781884562362</v>
      </c>
      <c r="F12" s="82"/>
      <c r="G12" s="82"/>
      <c r="H12" s="33"/>
      <c r="I12" s="32">
        <f t="shared" si="1"/>
        <v>3134904153.5599999</v>
      </c>
      <c r="J12" s="32">
        <f t="shared" si="2"/>
        <v>2394244860.5300002</v>
      </c>
      <c r="K12" s="33">
        <f t="shared" si="3"/>
        <v>76.373781884562362</v>
      </c>
    </row>
    <row r="13" spans="1:13" ht="95.25" customHeight="1">
      <c r="A13" s="35" t="s">
        <v>19</v>
      </c>
      <c r="B13" s="31">
        <v>11020000</v>
      </c>
      <c r="C13" s="32">
        <v>2460000</v>
      </c>
      <c r="D13" s="32">
        <v>2510461.9</v>
      </c>
      <c r="E13" s="33">
        <f t="shared" si="0"/>
        <v>102.05129674796748</v>
      </c>
      <c r="F13" s="82"/>
      <c r="G13" s="36"/>
      <c r="H13" s="33"/>
      <c r="I13" s="32">
        <f t="shared" si="1"/>
        <v>2460000</v>
      </c>
      <c r="J13" s="32">
        <f t="shared" si="2"/>
        <v>2510461.9</v>
      </c>
      <c r="K13" s="33">
        <f t="shared" si="3"/>
        <v>102.05129674796748</v>
      </c>
      <c r="L13" s="20"/>
      <c r="M13" s="20"/>
    </row>
    <row r="14" spans="1:13" ht="132.75" customHeight="1">
      <c r="A14" s="37" t="s">
        <v>93</v>
      </c>
      <c r="B14" s="31">
        <v>13000000</v>
      </c>
      <c r="C14" s="32">
        <v>60000</v>
      </c>
      <c r="D14" s="32">
        <v>42215.81</v>
      </c>
      <c r="E14" s="33">
        <f t="shared" si="0"/>
        <v>70.359683333333336</v>
      </c>
      <c r="F14" s="82"/>
      <c r="G14" s="36"/>
      <c r="H14" s="33"/>
      <c r="I14" s="32">
        <f t="shared" si="1"/>
        <v>60000</v>
      </c>
      <c r="J14" s="32">
        <f t="shared" si="2"/>
        <v>42215.81</v>
      </c>
      <c r="K14" s="33">
        <f t="shared" si="3"/>
        <v>70.359683333333336</v>
      </c>
    </row>
    <row r="15" spans="1:13" ht="89.25" customHeight="1">
      <c r="A15" s="30" t="s">
        <v>20</v>
      </c>
      <c r="B15" s="31">
        <v>14000000</v>
      </c>
      <c r="C15" s="32">
        <v>247740200</v>
      </c>
      <c r="D15" s="32">
        <v>220400628.06</v>
      </c>
      <c r="E15" s="33">
        <f t="shared" si="0"/>
        <v>88.964418394753864</v>
      </c>
      <c r="F15" s="82"/>
      <c r="G15" s="82"/>
      <c r="H15" s="33"/>
      <c r="I15" s="32">
        <f t="shared" si="1"/>
        <v>247740200</v>
      </c>
      <c r="J15" s="32">
        <f t="shared" si="2"/>
        <v>220400628.06</v>
      </c>
      <c r="K15" s="33">
        <f t="shared" si="3"/>
        <v>88.964418394753864</v>
      </c>
    </row>
    <row r="16" spans="1:13" ht="87" customHeight="1">
      <c r="A16" s="30" t="s">
        <v>21</v>
      </c>
      <c r="B16" s="31">
        <v>18000000</v>
      </c>
      <c r="C16" s="32">
        <v>608465100</v>
      </c>
      <c r="D16" s="32">
        <v>520224120.56999999</v>
      </c>
      <c r="E16" s="33">
        <f t="shared" si="0"/>
        <v>85.497774740079592</v>
      </c>
      <c r="F16" s="82"/>
      <c r="G16" s="36"/>
      <c r="H16" s="33"/>
      <c r="I16" s="32">
        <f t="shared" si="1"/>
        <v>608465100</v>
      </c>
      <c r="J16" s="32">
        <f t="shared" si="2"/>
        <v>520224120.56999999</v>
      </c>
      <c r="K16" s="33">
        <f t="shared" si="3"/>
        <v>85.497774740079592</v>
      </c>
    </row>
    <row r="17" spans="1:12" ht="102" customHeight="1">
      <c r="A17" s="35" t="s">
        <v>22</v>
      </c>
      <c r="B17" s="31">
        <v>19000000</v>
      </c>
      <c r="C17" s="36"/>
      <c r="D17" s="36"/>
      <c r="E17" s="33"/>
      <c r="F17" s="32">
        <v>1318200</v>
      </c>
      <c r="G17" s="32">
        <v>1024816.34</v>
      </c>
      <c r="H17" s="33">
        <f t="shared" ref="H17:H19" si="4">G17*100/F17</f>
        <v>77.74361553633743</v>
      </c>
      <c r="I17" s="32">
        <f t="shared" si="1"/>
        <v>1318200</v>
      </c>
      <c r="J17" s="32">
        <f t="shared" si="2"/>
        <v>1024816.34</v>
      </c>
      <c r="K17" s="33">
        <f t="shared" si="3"/>
        <v>77.74361553633743</v>
      </c>
    </row>
    <row r="18" spans="1:12" ht="78.75" customHeight="1">
      <c r="A18" s="35" t="s">
        <v>23</v>
      </c>
      <c r="B18" s="31">
        <v>19010000</v>
      </c>
      <c r="C18" s="36"/>
      <c r="D18" s="36"/>
      <c r="E18" s="33"/>
      <c r="F18" s="32">
        <v>1318200</v>
      </c>
      <c r="G18" s="32">
        <v>1024816.34</v>
      </c>
      <c r="H18" s="33">
        <f t="shared" si="4"/>
        <v>77.74361553633743</v>
      </c>
      <c r="I18" s="32">
        <f t="shared" si="1"/>
        <v>1318200</v>
      </c>
      <c r="J18" s="32">
        <f t="shared" si="2"/>
        <v>1024816.34</v>
      </c>
      <c r="K18" s="33">
        <f t="shared" si="3"/>
        <v>77.74361553633743</v>
      </c>
    </row>
    <row r="19" spans="1:12" ht="74.25" customHeight="1">
      <c r="A19" s="30" t="s">
        <v>24</v>
      </c>
      <c r="B19" s="31">
        <v>20000000</v>
      </c>
      <c r="C19" s="32">
        <v>188474977</v>
      </c>
      <c r="D19" s="32">
        <v>133381379.42</v>
      </c>
      <c r="E19" s="33">
        <f t="shared" si="0"/>
        <v>70.768746887816306</v>
      </c>
      <c r="F19" s="32">
        <v>206498954</v>
      </c>
      <c r="G19" s="32">
        <v>180603035.91</v>
      </c>
      <c r="H19" s="33">
        <f t="shared" si="4"/>
        <v>87.459540308373676</v>
      </c>
      <c r="I19" s="32">
        <f t="shared" si="1"/>
        <v>394973931</v>
      </c>
      <c r="J19" s="32">
        <f t="shared" si="2"/>
        <v>313984415.32999998</v>
      </c>
      <c r="K19" s="33">
        <f t="shared" si="3"/>
        <v>79.494971866890126</v>
      </c>
    </row>
    <row r="20" spans="1:12" ht="77.25" customHeight="1">
      <c r="A20" s="30" t="s">
        <v>25</v>
      </c>
      <c r="B20" s="31">
        <v>21000000</v>
      </c>
      <c r="C20" s="32">
        <v>152060277</v>
      </c>
      <c r="D20" s="32">
        <v>101547108.44</v>
      </c>
      <c r="E20" s="33">
        <f t="shared" si="0"/>
        <v>66.780825632719313</v>
      </c>
      <c r="F20" s="36"/>
      <c r="G20" s="36"/>
      <c r="H20" s="33"/>
      <c r="I20" s="32">
        <f t="shared" si="1"/>
        <v>152060277</v>
      </c>
      <c r="J20" s="32">
        <f t="shared" si="2"/>
        <v>101547108.44</v>
      </c>
      <c r="K20" s="33">
        <f t="shared" si="3"/>
        <v>66.780825632719313</v>
      </c>
    </row>
    <row r="21" spans="1:12" ht="92.25" customHeight="1">
      <c r="A21" s="30" t="s">
        <v>26</v>
      </c>
      <c r="B21" s="31">
        <v>22000000</v>
      </c>
      <c r="C21" s="32">
        <v>33214700</v>
      </c>
      <c r="D21" s="32">
        <v>28468667.629999999</v>
      </c>
      <c r="E21" s="33">
        <f t="shared" si="0"/>
        <v>85.711048511652976</v>
      </c>
      <c r="F21" s="82"/>
      <c r="G21" s="82"/>
      <c r="H21" s="33"/>
      <c r="I21" s="32">
        <f t="shared" si="1"/>
        <v>33214700</v>
      </c>
      <c r="J21" s="32">
        <f t="shared" si="2"/>
        <v>28468667.629999999</v>
      </c>
      <c r="K21" s="33">
        <f t="shared" si="3"/>
        <v>85.711048511652976</v>
      </c>
    </row>
    <row r="22" spans="1:12" ht="66.75" customHeight="1">
      <c r="A22" s="35" t="s">
        <v>27</v>
      </c>
      <c r="B22" s="31">
        <v>24000000</v>
      </c>
      <c r="C22" s="32">
        <v>3200000</v>
      </c>
      <c r="D22" s="32">
        <v>3365603.35</v>
      </c>
      <c r="E22" s="33">
        <f t="shared" si="0"/>
        <v>105.1751046875</v>
      </c>
      <c r="F22" s="32">
        <v>27119</v>
      </c>
      <c r="G22" s="32">
        <v>44731.93</v>
      </c>
      <c r="H22" s="33">
        <f t="shared" ref="H22:H50" si="5">G22*100/F22</f>
        <v>164.94682694789631</v>
      </c>
      <c r="I22" s="32">
        <f t="shared" si="1"/>
        <v>3227119</v>
      </c>
      <c r="J22" s="32">
        <f t="shared" si="2"/>
        <v>3410335.2800000003</v>
      </c>
      <c r="K22" s="33">
        <f t="shared" ref="K22:K50" si="6">J22*100/I22</f>
        <v>105.67739460490921</v>
      </c>
    </row>
    <row r="23" spans="1:12" ht="88.5" customHeight="1">
      <c r="A23" s="30" t="s">
        <v>28</v>
      </c>
      <c r="B23" s="31">
        <v>24110000</v>
      </c>
      <c r="C23" s="36"/>
      <c r="D23" s="36"/>
      <c r="E23" s="33"/>
      <c r="F23" s="32">
        <v>27119</v>
      </c>
      <c r="G23" s="32">
        <v>25138.47</v>
      </c>
      <c r="H23" s="33">
        <f t="shared" si="5"/>
        <v>92.696891478299349</v>
      </c>
      <c r="I23" s="32">
        <f t="shared" si="1"/>
        <v>27119</v>
      </c>
      <c r="J23" s="32">
        <f t="shared" si="2"/>
        <v>25138.47</v>
      </c>
      <c r="K23" s="33">
        <f t="shared" si="6"/>
        <v>92.696891478299349</v>
      </c>
    </row>
    <row r="24" spans="1:12" ht="70.5" customHeight="1">
      <c r="A24" s="38" t="s">
        <v>29</v>
      </c>
      <c r="B24" s="39">
        <v>25000000</v>
      </c>
      <c r="C24" s="36"/>
      <c r="D24" s="36"/>
      <c r="E24" s="33"/>
      <c r="F24" s="32">
        <v>206471835</v>
      </c>
      <c r="G24" s="32">
        <v>180558303.97999999</v>
      </c>
      <c r="H24" s="33">
        <f t="shared" si="5"/>
        <v>87.449362756910645</v>
      </c>
      <c r="I24" s="32">
        <f t="shared" si="1"/>
        <v>206471835</v>
      </c>
      <c r="J24" s="32">
        <f t="shared" si="2"/>
        <v>180558303.97999999</v>
      </c>
      <c r="K24" s="33">
        <f t="shared" si="6"/>
        <v>87.449362756910645</v>
      </c>
    </row>
    <row r="25" spans="1:12" ht="72" customHeight="1">
      <c r="A25" s="35" t="s">
        <v>30</v>
      </c>
      <c r="B25" s="31">
        <v>30000000</v>
      </c>
      <c r="C25" s="36"/>
      <c r="D25" s="32">
        <v>22073.5</v>
      </c>
      <c r="E25" s="33"/>
      <c r="F25" s="32">
        <v>27500000</v>
      </c>
      <c r="G25" s="32">
        <v>34133990.32</v>
      </c>
      <c r="H25" s="33">
        <f t="shared" si="5"/>
        <v>124.12360116363637</v>
      </c>
      <c r="I25" s="32">
        <f t="shared" si="1"/>
        <v>27500000</v>
      </c>
      <c r="J25" s="32">
        <f t="shared" si="2"/>
        <v>34156063.82</v>
      </c>
      <c r="K25" s="33">
        <f t="shared" si="6"/>
        <v>124.20386843636363</v>
      </c>
      <c r="L25" s="20"/>
    </row>
    <row r="26" spans="1:12" ht="73.5" customHeight="1">
      <c r="A26" s="37" t="s">
        <v>31</v>
      </c>
      <c r="B26" s="31">
        <v>31000000</v>
      </c>
      <c r="C26" s="36"/>
      <c r="D26" s="32">
        <v>22073.5</v>
      </c>
      <c r="E26" s="33"/>
      <c r="F26" s="32">
        <v>7000000</v>
      </c>
      <c r="G26" s="32">
        <v>11377205.83</v>
      </c>
      <c r="H26" s="33">
        <f t="shared" si="5"/>
        <v>162.53151185714285</v>
      </c>
      <c r="I26" s="32">
        <f t="shared" si="1"/>
        <v>7000000</v>
      </c>
      <c r="J26" s="32">
        <f t="shared" si="2"/>
        <v>11399279.33</v>
      </c>
      <c r="K26" s="33">
        <f t="shared" si="6"/>
        <v>162.84684757142858</v>
      </c>
      <c r="L26" s="20"/>
    </row>
    <row r="27" spans="1:12" ht="93.75" customHeight="1">
      <c r="A27" s="37" t="s">
        <v>32</v>
      </c>
      <c r="B27" s="31">
        <v>33000000</v>
      </c>
      <c r="C27" s="36"/>
      <c r="D27" s="36"/>
      <c r="E27" s="33"/>
      <c r="F27" s="32">
        <v>20500000</v>
      </c>
      <c r="G27" s="32">
        <v>22756784.489999998</v>
      </c>
      <c r="H27" s="33">
        <f t="shared" si="5"/>
        <v>111.0087048292683</v>
      </c>
      <c r="I27" s="32">
        <f t="shared" si="1"/>
        <v>20500000</v>
      </c>
      <c r="J27" s="32">
        <f t="shared" si="2"/>
        <v>22756784.489999998</v>
      </c>
      <c r="K27" s="33">
        <f t="shared" si="6"/>
        <v>111.0087048292683</v>
      </c>
    </row>
    <row r="28" spans="1:12" ht="159.75" customHeight="1">
      <c r="A28" s="30" t="s">
        <v>92</v>
      </c>
      <c r="B28" s="31">
        <v>50110000</v>
      </c>
      <c r="C28" s="36"/>
      <c r="D28" s="36"/>
      <c r="E28" s="33"/>
      <c r="F28" s="32">
        <v>2780000</v>
      </c>
      <c r="G28" s="32">
        <v>17532.900000000001</v>
      </c>
      <c r="H28" s="33">
        <f t="shared" si="5"/>
        <v>0.63067985611510802</v>
      </c>
      <c r="I28" s="32">
        <f t="shared" si="1"/>
        <v>2780000</v>
      </c>
      <c r="J28" s="32">
        <f t="shared" si="2"/>
        <v>17532.900000000001</v>
      </c>
      <c r="K28" s="33">
        <f t="shared" si="6"/>
        <v>0.63067985611510802</v>
      </c>
    </row>
    <row r="29" spans="1:12" ht="90" customHeight="1">
      <c r="A29" s="31" t="s">
        <v>33</v>
      </c>
      <c r="B29" s="31">
        <v>90010100</v>
      </c>
      <c r="C29" s="32">
        <f>C10+C19+C25</f>
        <v>4182104430.5599999</v>
      </c>
      <c r="D29" s="32">
        <f>D10+D19+D25</f>
        <v>3270825739.79</v>
      </c>
      <c r="E29" s="33">
        <f t="shared" ref="E29:E50" si="7">D29*100/C29</f>
        <v>78.210044586381215</v>
      </c>
      <c r="F29" s="32">
        <f>F10+F19+F25+F28</f>
        <v>238097154</v>
      </c>
      <c r="G29" s="32">
        <f>G10+G19+G25+G28</f>
        <v>215779375.47</v>
      </c>
      <c r="H29" s="33">
        <f t="shared" si="5"/>
        <v>90.626608443207175</v>
      </c>
      <c r="I29" s="32">
        <f t="shared" si="1"/>
        <v>4420201584.5599995</v>
      </c>
      <c r="J29" s="32">
        <f t="shared" si="2"/>
        <v>3486605115.2599998</v>
      </c>
      <c r="K29" s="33">
        <f t="shared" si="6"/>
        <v>78.87887121345095</v>
      </c>
      <c r="L29" s="19"/>
    </row>
    <row r="30" spans="1:12" ht="86.25" customHeight="1">
      <c r="A30" s="35" t="s">
        <v>34</v>
      </c>
      <c r="B30" s="31">
        <v>40000000</v>
      </c>
      <c r="C30" s="32">
        <v>622602635.13999999</v>
      </c>
      <c r="D30" s="32">
        <f>D31+D38</f>
        <v>495016407.13999999</v>
      </c>
      <c r="E30" s="33">
        <f t="shared" si="7"/>
        <v>79.507599101100709</v>
      </c>
      <c r="F30" s="32">
        <f>F31+F38+F48</f>
        <v>438887803.63999999</v>
      </c>
      <c r="G30" s="32">
        <v>5940207.25</v>
      </c>
      <c r="H30" s="33">
        <f t="shared" si="5"/>
        <v>1.3534682897847137</v>
      </c>
      <c r="I30" s="32">
        <f t="shared" si="1"/>
        <v>1061490438.78</v>
      </c>
      <c r="J30" s="32">
        <f t="shared" si="2"/>
        <v>500956614.38999999</v>
      </c>
      <c r="K30" s="33">
        <f t="shared" si="6"/>
        <v>47.193700111492589</v>
      </c>
    </row>
    <row r="31" spans="1:12" ht="88.5" customHeight="1">
      <c r="A31" s="35" t="s">
        <v>65</v>
      </c>
      <c r="B31" s="31">
        <v>41030000</v>
      </c>
      <c r="C31" s="32">
        <f>C35+C32</f>
        <v>520790300</v>
      </c>
      <c r="D31" s="32">
        <f>D35+D32</f>
        <v>399754300</v>
      </c>
      <c r="E31" s="33">
        <f t="shared" si="7"/>
        <v>76.759167749476134</v>
      </c>
      <c r="F31" s="32">
        <f>F33+F34+F35</f>
        <v>100886491</v>
      </c>
      <c r="G31" s="36">
        <f>G32+G35</f>
        <v>0</v>
      </c>
      <c r="H31" s="33"/>
      <c r="I31" s="32">
        <f t="shared" si="1"/>
        <v>621676791</v>
      </c>
      <c r="J31" s="32">
        <f t="shared" si="2"/>
        <v>399754300</v>
      </c>
      <c r="K31" s="33">
        <f t="shared" si="6"/>
        <v>64.302593532078632</v>
      </c>
    </row>
    <row r="32" spans="1:12" ht="103.5" hidden="1" customHeight="1">
      <c r="A32" s="40" t="s">
        <v>117</v>
      </c>
      <c r="B32" s="31">
        <v>41033100</v>
      </c>
      <c r="C32" s="36"/>
      <c r="D32" s="36"/>
      <c r="E32" s="33"/>
      <c r="F32" s="32"/>
      <c r="G32" s="36"/>
      <c r="H32" s="33"/>
      <c r="I32" s="32">
        <f t="shared" ref="I32:I50" si="8">C32+F32</f>
        <v>0</v>
      </c>
      <c r="J32" s="32">
        <f t="shared" si="2"/>
        <v>0</v>
      </c>
      <c r="K32" s="33"/>
    </row>
    <row r="33" spans="1:11" ht="193.5" customHeight="1">
      <c r="A33" s="85" t="s">
        <v>135</v>
      </c>
      <c r="B33" s="31">
        <v>41031700</v>
      </c>
      <c r="C33" s="36"/>
      <c r="D33" s="36"/>
      <c r="E33" s="33"/>
      <c r="F33" s="32">
        <v>77472440</v>
      </c>
      <c r="G33" s="36"/>
      <c r="H33" s="33"/>
      <c r="I33" s="32">
        <f t="shared" si="1"/>
        <v>77472440</v>
      </c>
      <c r="J33" s="32">
        <f t="shared" si="2"/>
        <v>0</v>
      </c>
      <c r="K33" s="33"/>
    </row>
    <row r="34" spans="1:11" ht="99" customHeight="1">
      <c r="A34" s="86" t="s">
        <v>117</v>
      </c>
      <c r="B34" s="31">
        <v>41033100</v>
      </c>
      <c r="C34" s="36"/>
      <c r="D34" s="36"/>
      <c r="E34" s="33"/>
      <c r="F34" s="32">
        <v>23414051</v>
      </c>
      <c r="G34" s="36"/>
      <c r="H34" s="33"/>
      <c r="I34" s="32">
        <f t="shared" si="1"/>
        <v>23414051</v>
      </c>
      <c r="J34" s="32">
        <f t="shared" si="2"/>
        <v>0</v>
      </c>
      <c r="K34" s="33"/>
    </row>
    <row r="35" spans="1:11" ht="80.25" customHeight="1">
      <c r="A35" s="30" t="s">
        <v>35</v>
      </c>
      <c r="B35" s="31">
        <v>41033900</v>
      </c>
      <c r="C35" s="32">
        <v>520790300</v>
      </c>
      <c r="D35" s="32">
        <v>399754300</v>
      </c>
      <c r="E35" s="33">
        <f t="shared" si="7"/>
        <v>76.759167749476134</v>
      </c>
      <c r="F35" s="80"/>
      <c r="G35" s="82"/>
      <c r="H35" s="33"/>
      <c r="I35" s="32">
        <f t="shared" si="1"/>
        <v>520790300</v>
      </c>
      <c r="J35" s="32">
        <f t="shared" si="2"/>
        <v>399754300</v>
      </c>
      <c r="K35" s="33">
        <f t="shared" si="6"/>
        <v>76.759167749476134</v>
      </c>
    </row>
    <row r="36" spans="1:11" ht="72.75" hidden="1" customHeight="1">
      <c r="A36" s="30" t="s">
        <v>115</v>
      </c>
      <c r="B36" s="31">
        <v>41040000</v>
      </c>
      <c r="C36" s="36">
        <f>C37</f>
        <v>0</v>
      </c>
      <c r="D36" s="36">
        <f>D37</f>
        <v>0</v>
      </c>
      <c r="E36" s="33"/>
      <c r="F36" s="82"/>
      <c r="G36" s="82"/>
      <c r="H36" s="33"/>
      <c r="I36" s="32">
        <f t="shared" si="8"/>
        <v>0</v>
      </c>
      <c r="J36" s="32">
        <f t="shared" si="2"/>
        <v>0</v>
      </c>
      <c r="K36" s="33"/>
    </row>
    <row r="37" spans="1:11" ht="54.75" hidden="1" customHeight="1">
      <c r="A37" s="30" t="s">
        <v>116</v>
      </c>
      <c r="B37" s="31">
        <v>41040400</v>
      </c>
      <c r="C37" s="36"/>
      <c r="D37" s="36"/>
      <c r="E37" s="33"/>
      <c r="F37" s="82"/>
      <c r="G37" s="82"/>
      <c r="H37" s="33"/>
      <c r="I37" s="32">
        <f t="shared" si="8"/>
        <v>0</v>
      </c>
      <c r="J37" s="32">
        <f t="shared" si="2"/>
        <v>0</v>
      </c>
      <c r="K37" s="33"/>
    </row>
    <row r="38" spans="1:11" ht="84" customHeight="1">
      <c r="A38" s="35" t="s">
        <v>66</v>
      </c>
      <c r="B38" s="31">
        <v>41050000</v>
      </c>
      <c r="C38" s="32">
        <f>C42+C44+C46+C47+C40+C39+C41</f>
        <v>101812335.14</v>
      </c>
      <c r="D38" s="32">
        <f>D42+D44+D46+D47+D40+D39+D41</f>
        <v>95262107.140000001</v>
      </c>
      <c r="E38" s="33">
        <f t="shared" si="7"/>
        <v>93.566370920583523</v>
      </c>
      <c r="F38" s="32">
        <f>SUM(F42:F47)</f>
        <v>1917841</v>
      </c>
      <c r="G38" s="32">
        <f>SUM(G42:G47)</f>
        <v>1976089</v>
      </c>
      <c r="H38" s="33">
        <f t="shared" si="5"/>
        <v>103.03716522902576</v>
      </c>
      <c r="I38" s="32">
        <f t="shared" si="8"/>
        <v>103730176.14</v>
      </c>
      <c r="J38" s="32">
        <f t="shared" si="2"/>
        <v>97238196.140000001</v>
      </c>
      <c r="K38" s="33">
        <f t="shared" si="6"/>
        <v>93.741474042000988</v>
      </c>
    </row>
    <row r="39" spans="1:11" ht="409.6" customHeight="1">
      <c r="A39" s="88" t="s">
        <v>133</v>
      </c>
      <c r="B39" s="31">
        <v>41050400</v>
      </c>
      <c r="C39" s="32">
        <v>51714867.539999999</v>
      </c>
      <c r="D39" s="32">
        <v>51714867.539999999</v>
      </c>
      <c r="E39" s="33">
        <f t="shared" si="7"/>
        <v>100</v>
      </c>
      <c r="F39" s="36"/>
      <c r="G39" s="36"/>
      <c r="H39" s="33"/>
      <c r="I39" s="32">
        <f t="shared" si="8"/>
        <v>51714867.539999999</v>
      </c>
      <c r="J39" s="32">
        <f t="shared" si="2"/>
        <v>51714867.539999999</v>
      </c>
      <c r="K39" s="33">
        <f t="shared" si="6"/>
        <v>100</v>
      </c>
    </row>
    <row r="40" spans="1:11" ht="343.5" customHeight="1">
      <c r="A40" s="83" t="s">
        <v>131</v>
      </c>
      <c r="B40" s="31">
        <v>41050500</v>
      </c>
      <c r="C40" s="32">
        <v>16914291.710000001</v>
      </c>
      <c r="D40" s="32">
        <v>16914291.710000001</v>
      </c>
      <c r="E40" s="33">
        <f t="shared" si="7"/>
        <v>100</v>
      </c>
      <c r="F40" s="36"/>
      <c r="G40" s="36"/>
      <c r="H40" s="33"/>
      <c r="I40" s="32">
        <f t="shared" si="8"/>
        <v>16914291.710000001</v>
      </c>
      <c r="J40" s="32">
        <f t="shared" si="2"/>
        <v>16914291.710000001</v>
      </c>
      <c r="K40" s="33">
        <f t="shared" si="6"/>
        <v>100</v>
      </c>
    </row>
    <row r="41" spans="1:11" ht="409.5" customHeight="1">
      <c r="A41" s="87" t="s">
        <v>134</v>
      </c>
      <c r="B41" s="31">
        <v>41050600</v>
      </c>
      <c r="C41" s="32">
        <v>6883076.8899999997</v>
      </c>
      <c r="D41" s="32">
        <v>6883076.8899999997</v>
      </c>
      <c r="E41" s="33">
        <f t="shared" si="7"/>
        <v>100</v>
      </c>
      <c r="F41" s="36"/>
      <c r="G41" s="36"/>
      <c r="H41" s="33"/>
      <c r="I41" s="32">
        <f t="shared" si="8"/>
        <v>6883076.8899999997</v>
      </c>
      <c r="J41" s="32">
        <f t="shared" si="2"/>
        <v>6883076.8899999997</v>
      </c>
      <c r="K41" s="33">
        <f t="shared" si="6"/>
        <v>100</v>
      </c>
    </row>
    <row r="42" spans="1:11" ht="141" customHeight="1">
      <c r="A42" s="37" t="s">
        <v>136</v>
      </c>
      <c r="B42" s="31">
        <v>41051000</v>
      </c>
      <c r="C42" s="32">
        <v>11262730</v>
      </c>
      <c r="D42" s="32">
        <v>8652068</v>
      </c>
      <c r="E42" s="33">
        <f t="shared" si="7"/>
        <v>76.820344623372847</v>
      </c>
      <c r="F42" s="82"/>
      <c r="G42" s="82"/>
      <c r="H42" s="33"/>
      <c r="I42" s="32">
        <f t="shared" si="8"/>
        <v>11262730</v>
      </c>
      <c r="J42" s="32">
        <f t="shared" si="2"/>
        <v>8652068</v>
      </c>
      <c r="K42" s="33">
        <f t="shared" si="6"/>
        <v>76.820344623372847</v>
      </c>
    </row>
    <row r="43" spans="1:11" ht="90.75" hidden="1" customHeight="1">
      <c r="A43" s="41" t="s">
        <v>118</v>
      </c>
      <c r="B43" s="31">
        <v>41051100</v>
      </c>
      <c r="C43" s="36"/>
      <c r="D43" s="36"/>
      <c r="E43" s="33"/>
      <c r="F43" s="82"/>
      <c r="G43" s="82"/>
      <c r="H43" s="33"/>
      <c r="I43" s="32">
        <f t="shared" si="8"/>
        <v>0</v>
      </c>
      <c r="J43" s="32">
        <f t="shared" si="2"/>
        <v>0</v>
      </c>
      <c r="K43" s="33"/>
    </row>
    <row r="44" spans="1:11" ht="167.25" customHeight="1">
      <c r="A44" s="30" t="s">
        <v>112</v>
      </c>
      <c r="B44" s="31">
        <v>41051200</v>
      </c>
      <c r="C44" s="32">
        <v>2856100</v>
      </c>
      <c r="D44" s="32">
        <v>2142002</v>
      </c>
      <c r="E44" s="33">
        <f t="shared" si="7"/>
        <v>74.997444067084487</v>
      </c>
      <c r="F44" s="82"/>
      <c r="G44" s="82"/>
      <c r="H44" s="33"/>
      <c r="I44" s="32">
        <f t="shared" si="8"/>
        <v>2856100</v>
      </c>
      <c r="J44" s="32">
        <f t="shared" si="2"/>
        <v>2142002</v>
      </c>
      <c r="K44" s="33">
        <f t="shared" si="6"/>
        <v>74.997444067084487</v>
      </c>
    </row>
    <row r="45" spans="1:11" ht="409.5" hidden="1" customHeight="1">
      <c r="A45" s="41" t="s">
        <v>130</v>
      </c>
      <c r="B45" s="31">
        <v>41052900</v>
      </c>
      <c r="C45" s="36"/>
      <c r="D45" s="36"/>
      <c r="E45" s="33"/>
      <c r="F45" s="82"/>
      <c r="G45" s="82"/>
      <c r="H45" s="33"/>
      <c r="I45" s="32">
        <f t="shared" si="8"/>
        <v>0</v>
      </c>
      <c r="J45" s="32">
        <f t="shared" si="2"/>
        <v>0</v>
      </c>
      <c r="K45" s="33"/>
    </row>
    <row r="46" spans="1:11" ht="161.25" customHeight="1">
      <c r="A46" s="84" t="s">
        <v>132</v>
      </c>
      <c r="B46" s="31">
        <v>41051700</v>
      </c>
      <c r="C46" s="32">
        <v>1166199</v>
      </c>
      <c r="D46" s="32">
        <v>1166199</v>
      </c>
      <c r="E46" s="33">
        <f t="shared" si="7"/>
        <v>100</v>
      </c>
      <c r="F46" s="82"/>
      <c r="G46" s="82"/>
      <c r="H46" s="33"/>
      <c r="I46" s="32">
        <f t="shared" si="8"/>
        <v>1166199</v>
      </c>
      <c r="J46" s="32">
        <f t="shared" si="2"/>
        <v>1166199</v>
      </c>
      <c r="K46" s="33">
        <f t="shared" si="6"/>
        <v>100</v>
      </c>
    </row>
    <row r="47" spans="1:11" ht="67.5" customHeight="1">
      <c r="A47" s="37" t="s">
        <v>64</v>
      </c>
      <c r="B47" s="31">
        <v>41053900</v>
      </c>
      <c r="C47" s="32">
        <v>11015070</v>
      </c>
      <c r="D47" s="32">
        <v>7789602</v>
      </c>
      <c r="E47" s="33">
        <f t="shared" si="7"/>
        <v>70.717680414196181</v>
      </c>
      <c r="F47" s="32">
        <v>1917841</v>
      </c>
      <c r="G47" s="32">
        <v>1976089</v>
      </c>
      <c r="H47" s="33">
        <f t="shared" si="5"/>
        <v>103.03716522902576</v>
      </c>
      <c r="I47" s="32">
        <f t="shared" si="8"/>
        <v>12932911</v>
      </c>
      <c r="J47" s="32">
        <f t="shared" si="2"/>
        <v>9765691</v>
      </c>
      <c r="K47" s="33">
        <f t="shared" si="6"/>
        <v>75.510385867497277</v>
      </c>
    </row>
    <row r="48" spans="1:11" ht="82.5" customHeight="1">
      <c r="A48" s="37" t="s">
        <v>119</v>
      </c>
      <c r="B48" s="31">
        <v>42020000</v>
      </c>
      <c r="C48" s="36"/>
      <c r="D48" s="36"/>
      <c r="E48" s="33"/>
      <c r="F48" s="32">
        <f>F49</f>
        <v>336083471.63999999</v>
      </c>
      <c r="G48" s="32">
        <f>G49</f>
        <v>3964118.25</v>
      </c>
      <c r="H48" s="33">
        <f t="shared" si="5"/>
        <v>1.1795040769652054</v>
      </c>
      <c r="I48" s="32">
        <f t="shared" si="8"/>
        <v>336083471.63999999</v>
      </c>
      <c r="J48" s="32">
        <f t="shared" si="2"/>
        <v>3964118.25</v>
      </c>
      <c r="K48" s="33">
        <f t="shared" si="6"/>
        <v>1.1795040769652054</v>
      </c>
    </row>
    <row r="49" spans="1:14" ht="64.5" customHeight="1">
      <c r="A49" s="37" t="s">
        <v>120</v>
      </c>
      <c r="B49" s="31">
        <v>42020500</v>
      </c>
      <c r="C49" s="36"/>
      <c r="D49" s="36"/>
      <c r="E49" s="33"/>
      <c r="F49" s="32">
        <v>336083471.63999999</v>
      </c>
      <c r="G49" s="32">
        <v>3964118.25</v>
      </c>
      <c r="H49" s="33">
        <f t="shared" si="5"/>
        <v>1.1795040769652054</v>
      </c>
      <c r="I49" s="32">
        <f t="shared" si="8"/>
        <v>336083471.63999999</v>
      </c>
      <c r="J49" s="32">
        <f t="shared" si="2"/>
        <v>3964118.25</v>
      </c>
      <c r="K49" s="33">
        <f t="shared" si="6"/>
        <v>1.1795040769652054</v>
      </c>
    </row>
    <row r="50" spans="1:14" ht="69" customHeight="1">
      <c r="A50" s="42" t="s">
        <v>113</v>
      </c>
      <c r="B50" s="42">
        <v>90010300</v>
      </c>
      <c r="C50" s="43">
        <f>C29+C30</f>
        <v>4804707065.6999998</v>
      </c>
      <c r="D50" s="43">
        <f>D29+D30</f>
        <v>3765842146.9299998</v>
      </c>
      <c r="E50" s="81">
        <f t="shared" si="7"/>
        <v>78.378184048174703</v>
      </c>
      <c r="F50" s="43">
        <f>F29+F30</f>
        <v>676984957.63999999</v>
      </c>
      <c r="G50" s="43">
        <f>G29+G30</f>
        <v>221719582.72</v>
      </c>
      <c r="H50" s="81">
        <f t="shared" si="5"/>
        <v>32.751035339533161</v>
      </c>
      <c r="I50" s="43">
        <f t="shared" si="8"/>
        <v>5481692023.3400002</v>
      </c>
      <c r="J50" s="43">
        <f t="shared" si="2"/>
        <v>3987561729.6499996</v>
      </c>
      <c r="K50" s="81">
        <f t="shared" si="6"/>
        <v>72.743264537148775</v>
      </c>
    </row>
    <row r="51" spans="1:14" ht="0.75" hidden="1" customHeight="1">
      <c r="A51" s="44" t="s">
        <v>6</v>
      </c>
      <c r="B51" s="45">
        <v>41035000</v>
      </c>
      <c r="C51" s="46">
        <v>65</v>
      </c>
      <c r="D51" s="32">
        <v>11.8</v>
      </c>
      <c r="E51" s="47">
        <f t="shared" ref="E51" si="9">D51*100/C51</f>
        <v>18.153846153846153</v>
      </c>
      <c r="F51" s="48"/>
      <c r="G51" s="48"/>
      <c r="H51" s="47" t="e">
        <f>G51*100/F51</f>
        <v>#DIV/0!</v>
      </c>
      <c r="I51" s="46">
        <f t="shared" ref="I51:J51" si="10">C51+F51</f>
        <v>65</v>
      </c>
      <c r="J51" s="46">
        <f t="shared" si="10"/>
        <v>11.8</v>
      </c>
      <c r="K51" s="47">
        <f t="shared" ref="K51" si="11">J51*100/I51</f>
        <v>18.153846153846153</v>
      </c>
    </row>
    <row r="52" spans="1:14" ht="89.25" customHeight="1">
      <c r="A52" s="99" t="s">
        <v>7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</row>
    <row r="53" spans="1:14" s="13" customFormat="1" ht="64.5" customHeight="1">
      <c r="A53" s="49" t="s">
        <v>13</v>
      </c>
      <c r="B53" s="50" t="s">
        <v>37</v>
      </c>
      <c r="C53" s="51">
        <f>C54+C56+C55</f>
        <v>197694654.06999999</v>
      </c>
      <c r="D53" s="51">
        <f>D54+D56+D55</f>
        <v>134557640.25</v>
      </c>
      <c r="E53" s="52">
        <f>D53/C53*100</f>
        <v>68.063368168951939</v>
      </c>
      <c r="F53" s="51">
        <f>F54+F56+F55</f>
        <v>318000</v>
      </c>
      <c r="G53" s="51">
        <f>G54+G56+G55</f>
        <v>1318548.83</v>
      </c>
      <c r="H53" s="52">
        <f>G53/F53*100</f>
        <v>414.63799685534593</v>
      </c>
      <c r="I53" s="51">
        <f>I54+I56+I55</f>
        <v>198012654.06999999</v>
      </c>
      <c r="J53" s="51">
        <f>J54+J56+J55</f>
        <v>135876189.08000001</v>
      </c>
      <c r="K53" s="52">
        <f>J53/I53*100</f>
        <v>68.61995245615266</v>
      </c>
      <c r="N53" s="16"/>
    </row>
    <row r="54" spans="1:14" ht="109.5" customHeight="1">
      <c r="A54" s="53" t="s">
        <v>102</v>
      </c>
      <c r="B54" s="54" t="s">
        <v>67</v>
      </c>
      <c r="C54" s="55">
        <v>192310781.06999999</v>
      </c>
      <c r="D54" s="55">
        <v>130491506.47</v>
      </c>
      <c r="E54" s="56">
        <f>D54/C54*100</f>
        <v>67.854493515109723</v>
      </c>
      <c r="F54" s="55">
        <v>168000</v>
      </c>
      <c r="G54" s="55">
        <v>1298400.98</v>
      </c>
      <c r="H54" s="56">
        <f>G54/F54*100</f>
        <v>772.85772619047611</v>
      </c>
      <c r="I54" s="55">
        <f t="shared" ref="I54:J56" si="12">C54+F54</f>
        <v>192478781.06999999</v>
      </c>
      <c r="J54" s="55">
        <f t="shared" si="12"/>
        <v>131789907.45</v>
      </c>
      <c r="K54" s="56">
        <f>J54/I54*100</f>
        <v>68.469836891824002</v>
      </c>
      <c r="N54" s="16"/>
    </row>
    <row r="55" spans="1:14" ht="102" customHeight="1">
      <c r="A55" s="53" t="s">
        <v>68</v>
      </c>
      <c r="B55" s="54" t="s">
        <v>38</v>
      </c>
      <c r="C55" s="55">
        <v>70000</v>
      </c>
      <c r="D55" s="55"/>
      <c r="E55" s="56">
        <f>D55/C55*100</f>
        <v>0</v>
      </c>
      <c r="F55" s="55"/>
      <c r="G55" s="55"/>
      <c r="H55" s="56"/>
      <c r="I55" s="55">
        <f t="shared" si="12"/>
        <v>70000</v>
      </c>
      <c r="J55" s="55">
        <f>D55+G55</f>
        <v>0</v>
      </c>
      <c r="K55" s="56">
        <f>J55/I55*100</f>
        <v>0</v>
      </c>
      <c r="N55" s="16"/>
    </row>
    <row r="56" spans="1:14" ht="66.75" customHeight="1">
      <c r="A56" s="53" t="s">
        <v>69</v>
      </c>
      <c r="B56" s="57" t="s">
        <v>39</v>
      </c>
      <c r="C56" s="55">
        <v>5313873</v>
      </c>
      <c r="D56" s="55">
        <v>4066133.78</v>
      </c>
      <c r="E56" s="56">
        <f t="shared" ref="E56:E71" si="13">D56/C56*100</f>
        <v>76.51921263455111</v>
      </c>
      <c r="F56" s="55">
        <v>150000</v>
      </c>
      <c r="G56" s="55">
        <v>20147.849999999999</v>
      </c>
      <c r="H56" s="56">
        <f t="shared" ref="H56" si="14">G56/F56*100</f>
        <v>13.431899999999999</v>
      </c>
      <c r="I56" s="55">
        <f t="shared" si="12"/>
        <v>5463873</v>
      </c>
      <c r="J56" s="55">
        <f>D56+G56</f>
        <v>4086281.63</v>
      </c>
      <c r="K56" s="56">
        <f t="shared" ref="K56:K71" si="15">J56/I56*100</f>
        <v>74.78727324006249</v>
      </c>
      <c r="N56" s="16"/>
    </row>
    <row r="57" spans="1:14" s="13" customFormat="1" ht="50.25" customHeight="1">
      <c r="A57" s="49" t="s">
        <v>40</v>
      </c>
      <c r="B57" s="58" t="s">
        <v>41</v>
      </c>
      <c r="C57" s="51">
        <f>C58+C59+C60+C61+C62+C63+C64+C65+C66+C67+C68</f>
        <v>1854928861.8699999</v>
      </c>
      <c r="D57" s="51">
        <f>D58+D59+D60+D61+D62+D63+D64+D65+D66+D67+D68</f>
        <v>1245256735.6000001</v>
      </c>
      <c r="E57" s="52">
        <f t="shared" si="13"/>
        <v>67.132317642878547</v>
      </c>
      <c r="F57" s="51">
        <f>F58+F59+F60+F61+F62+F63+F64+F65+F66+F67</f>
        <v>257116371</v>
      </c>
      <c r="G57" s="51">
        <f>G58+G59+G60+G61+G62+G63+G64+G65+G66+G67</f>
        <v>186126560.44</v>
      </c>
      <c r="H57" s="52">
        <f t="shared" ref="H57:H65" si="16">G57/F57*100</f>
        <v>72.390007573652312</v>
      </c>
      <c r="I57" s="51">
        <f>I58+I59+I60+I61+I62+I63+I64+I65+I66+I67+I68</f>
        <v>2112045232.8699999</v>
      </c>
      <c r="J57" s="51">
        <f>J58+J59+J60+J61+J62+J63+J64+J65+J66+J67+J68</f>
        <v>1431383296.0400004</v>
      </c>
      <c r="K57" s="52">
        <f t="shared" si="15"/>
        <v>67.772378818560313</v>
      </c>
      <c r="N57" s="16"/>
    </row>
    <row r="58" spans="1:14" ht="58.5" customHeight="1">
      <c r="A58" s="53" t="s">
        <v>70</v>
      </c>
      <c r="B58" s="57" t="s">
        <v>42</v>
      </c>
      <c r="C58" s="55">
        <f>656327102.72+75000</f>
        <v>656402102.72000003</v>
      </c>
      <c r="D58" s="55">
        <v>421543684.99000001</v>
      </c>
      <c r="E58" s="56">
        <f t="shared" si="13"/>
        <v>64.220343482022173</v>
      </c>
      <c r="F58" s="55">
        <f>27365500+16955545</f>
        <v>44321045</v>
      </c>
      <c r="G58" s="55">
        <f>22313840.93+8729014.55</f>
        <v>31042855.48</v>
      </c>
      <c r="H58" s="56">
        <f t="shared" si="16"/>
        <v>70.040892492494251</v>
      </c>
      <c r="I58" s="55">
        <f>C58+F58</f>
        <v>700723147.72000003</v>
      </c>
      <c r="J58" s="55">
        <f>D58+G58</f>
        <v>452586540.47000003</v>
      </c>
      <c r="K58" s="56">
        <f t="shared" si="15"/>
        <v>64.588495747945203</v>
      </c>
      <c r="N58" s="16"/>
    </row>
    <row r="59" spans="1:14" ht="76.5" customHeight="1">
      <c r="A59" s="53" t="s">
        <v>103</v>
      </c>
      <c r="B59" s="57" t="s">
        <v>43</v>
      </c>
      <c r="C59" s="55">
        <f>390528388.81+9314887</f>
        <v>399843275.81</v>
      </c>
      <c r="D59" s="55">
        <f>244182233.13+99897.96</f>
        <v>244282131.09</v>
      </c>
      <c r="E59" s="56">
        <f t="shared" si="13"/>
        <v>61.09447022589908</v>
      </c>
      <c r="F59" s="55">
        <v>69933073</v>
      </c>
      <c r="G59" s="55">
        <v>48494066.07</v>
      </c>
      <c r="H59" s="56">
        <f t="shared" si="16"/>
        <v>69.343536598198682</v>
      </c>
      <c r="I59" s="55">
        <f>C59+F59</f>
        <v>469776348.81</v>
      </c>
      <c r="J59" s="55">
        <f>D59+G59</f>
        <v>292776197.16000003</v>
      </c>
      <c r="K59" s="56">
        <f t="shared" si="15"/>
        <v>62.322464275103961</v>
      </c>
      <c r="N59" s="16"/>
    </row>
    <row r="60" spans="1:14" ht="87" customHeight="1">
      <c r="A60" s="53" t="s">
        <v>104</v>
      </c>
      <c r="B60" s="57">
        <v>1030</v>
      </c>
      <c r="C60" s="55">
        <v>511260374</v>
      </c>
      <c r="D60" s="55">
        <v>374945371.73000002</v>
      </c>
      <c r="E60" s="56">
        <f t="shared" si="13"/>
        <v>73.337459892794271</v>
      </c>
      <c r="F60" s="55"/>
      <c r="G60" s="55"/>
      <c r="H60" s="56"/>
      <c r="I60" s="55">
        <f t="shared" ref="I60:J60" si="17">C60+F60</f>
        <v>511260374</v>
      </c>
      <c r="J60" s="55">
        <f t="shared" si="17"/>
        <v>374945371.73000002</v>
      </c>
      <c r="K60" s="56">
        <f t="shared" si="15"/>
        <v>73.337459892794271</v>
      </c>
      <c r="N60" s="16"/>
    </row>
    <row r="61" spans="1:14" s="25" customFormat="1" ht="103.5" customHeight="1">
      <c r="A61" s="53" t="s">
        <v>98</v>
      </c>
      <c r="B61" s="57">
        <v>1070</v>
      </c>
      <c r="C61" s="55">
        <v>42249623.799999997</v>
      </c>
      <c r="D61" s="55">
        <v>28220620.02</v>
      </c>
      <c r="E61" s="56">
        <f t="shared" si="13"/>
        <v>66.794961663066928</v>
      </c>
      <c r="F61" s="55"/>
      <c r="G61" s="55">
        <v>291157.42</v>
      </c>
      <c r="H61" s="56"/>
      <c r="I61" s="55">
        <f t="shared" ref="I61:J65" si="18">C61+F61</f>
        <v>42249623.799999997</v>
      </c>
      <c r="J61" s="55">
        <f t="shared" si="18"/>
        <v>28511777.440000001</v>
      </c>
      <c r="K61" s="56">
        <f t="shared" si="15"/>
        <v>67.484097787398539</v>
      </c>
      <c r="N61" s="26"/>
    </row>
    <row r="62" spans="1:14" s="25" customFormat="1" ht="70.5" customHeight="1">
      <c r="A62" s="53" t="s">
        <v>97</v>
      </c>
      <c r="B62" s="54" t="s">
        <v>105</v>
      </c>
      <c r="C62" s="55">
        <v>72524503.540000007</v>
      </c>
      <c r="D62" s="55">
        <v>51892029.93</v>
      </c>
      <c r="E62" s="56">
        <f t="shared" si="13"/>
        <v>71.551030889000955</v>
      </c>
      <c r="F62" s="55">
        <v>6558935</v>
      </c>
      <c r="G62" s="55">
        <v>4849904.0199999996</v>
      </c>
      <c r="H62" s="56">
        <f t="shared" si="16"/>
        <v>73.943468261234486</v>
      </c>
      <c r="I62" s="55">
        <f t="shared" si="18"/>
        <v>79083438.540000007</v>
      </c>
      <c r="J62" s="55">
        <f t="shared" si="18"/>
        <v>56741933.950000003</v>
      </c>
      <c r="K62" s="56">
        <f t="shared" si="15"/>
        <v>71.749452221023773</v>
      </c>
      <c r="N62" s="26"/>
    </row>
    <row r="63" spans="1:14" s="25" customFormat="1" ht="98.25" customHeight="1">
      <c r="A63" s="53" t="s">
        <v>99</v>
      </c>
      <c r="B63" s="54" t="s">
        <v>44</v>
      </c>
      <c r="C63" s="55">
        <v>138347814</v>
      </c>
      <c r="D63" s="55">
        <v>100884328.37</v>
      </c>
      <c r="E63" s="56">
        <f t="shared" si="13"/>
        <v>72.920796833118018</v>
      </c>
      <c r="F63" s="55">
        <v>135951300</v>
      </c>
      <c r="G63" s="55">
        <v>101041970.51000001</v>
      </c>
      <c r="H63" s="56">
        <f t="shared" si="16"/>
        <v>74.322180449911116</v>
      </c>
      <c r="I63" s="55">
        <f t="shared" si="18"/>
        <v>274299114</v>
      </c>
      <c r="J63" s="55">
        <f t="shared" si="18"/>
        <v>201926298.88</v>
      </c>
      <c r="K63" s="56">
        <f t="shared" si="15"/>
        <v>73.615366792617493</v>
      </c>
      <c r="N63" s="26"/>
    </row>
    <row r="64" spans="1:14" ht="63.75" customHeight="1">
      <c r="A64" s="53" t="s">
        <v>100</v>
      </c>
      <c r="B64" s="57">
        <v>1130</v>
      </c>
      <c r="C64" s="55">
        <v>6244083</v>
      </c>
      <c r="D64" s="55">
        <v>4387779.91</v>
      </c>
      <c r="E64" s="56">
        <f t="shared" si="13"/>
        <v>70.271005526351914</v>
      </c>
      <c r="F64" s="55">
        <v>342018</v>
      </c>
      <c r="G64" s="55">
        <v>342018</v>
      </c>
      <c r="H64" s="56">
        <f t="shared" si="16"/>
        <v>100</v>
      </c>
      <c r="I64" s="55">
        <f t="shared" si="18"/>
        <v>6586101</v>
      </c>
      <c r="J64" s="55">
        <f t="shared" si="18"/>
        <v>4729797.91</v>
      </c>
      <c r="K64" s="56">
        <f t="shared" si="15"/>
        <v>71.814840221855093</v>
      </c>
      <c r="N64" s="16"/>
    </row>
    <row r="65" spans="1:14" ht="63.75" customHeight="1">
      <c r="A65" s="53" t="s">
        <v>71</v>
      </c>
      <c r="B65" s="57">
        <v>1140</v>
      </c>
      <c r="C65" s="55">
        <v>15388111</v>
      </c>
      <c r="D65" s="55">
        <v>11062087.310000001</v>
      </c>
      <c r="E65" s="56">
        <f t="shared" si="13"/>
        <v>71.88723365720459</v>
      </c>
      <c r="F65" s="55">
        <v>10000</v>
      </c>
      <c r="G65" s="55">
        <v>36036.82</v>
      </c>
      <c r="H65" s="56">
        <f t="shared" si="16"/>
        <v>360.3682</v>
      </c>
      <c r="I65" s="55">
        <f t="shared" si="18"/>
        <v>15398111</v>
      </c>
      <c r="J65" s="55">
        <f t="shared" si="18"/>
        <v>11098124.130000001</v>
      </c>
      <c r="K65" s="56">
        <f t="shared" si="15"/>
        <v>72.074581940602982</v>
      </c>
      <c r="N65" s="16"/>
    </row>
    <row r="66" spans="1:14" ht="89.25" customHeight="1">
      <c r="A66" s="53" t="s">
        <v>94</v>
      </c>
      <c r="B66" s="57">
        <v>1150</v>
      </c>
      <c r="C66" s="55">
        <v>8646675</v>
      </c>
      <c r="D66" s="55">
        <v>5205040.0599999996</v>
      </c>
      <c r="E66" s="56">
        <f t="shared" si="13"/>
        <v>60.197012840195796</v>
      </c>
      <c r="F66" s="55"/>
      <c r="G66" s="55">
        <v>28552.12</v>
      </c>
      <c r="H66" s="56"/>
      <c r="I66" s="55">
        <f t="shared" ref="I66:J68" si="19">C66+F66</f>
        <v>8646675</v>
      </c>
      <c r="J66" s="55">
        <f t="shared" si="19"/>
        <v>5233592.18</v>
      </c>
      <c r="K66" s="56">
        <f t="shared" si="15"/>
        <v>60.527222082476783</v>
      </c>
      <c r="N66" s="17"/>
    </row>
    <row r="67" spans="1:14" ht="124.5" customHeight="1">
      <c r="A67" s="53" t="s">
        <v>106</v>
      </c>
      <c r="B67" s="57">
        <v>1200</v>
      </c>
      <c r="C67" s="55">
        <v>2856100</v>
      </c>
      <c r="D67" s="55">
        <v>1667463.19</v>
      </c>
      <c r="E67" s="56">
        <f t="shared" si="13"/>
        <v>58.382521270263645</v>
      </c>
      <c r="F67" s="55"/>
      <c r="G67" s="55"/>
      <c r="H67" s="56"/>
      <c r="I67" s="55">
        <f t="shared" si="19"/>
        <v>2856100</v>
      </c>
      <c r="J67" s="55">
        <f t="shared" si="19"/>
        <v>1667463.19</v>
      </c>
      <c r="K67" s="56">
        <f>J67/I67*100</f>
        <v>58.382521270263645</v>
      </c>
      <c r="N67" s="17"/>
    </row>
    <row r="68" spans="1:14" ht="156" customHeight="1">
      <c r="A68" s="53" t="s">
        <v>137</v>
      </c>
      <c r="B68" s="57">
        <v>1210</v>
      </c>
      <c r="C68" s="55">
        <v>1166199</v>
      </c>
      <c r="D68" s="55">
        <v>1166199</v>
      </c>
      <c r="E68" s="56">
        <f t="shared" si="13"/>
        <v>100</v>
      </c>
      <c r="F68" s="55"/>
      <c r="G68" s="55"/>
      <c r="H68" s="56"/>
      <c r="I68" s="55">
        <f t="shared" si="19"/>
        <v>1166199</v>
      </c>
      <c r="J68" s="55">
        <f t="shared" si="19"/>
        <v>1166199</v>
      </c>
      <c r="K68" s="56">
        <f>J68/I68*100</f>
        <v>100</v>
      </c>
      <c r="N68" s="17"/>
    </row>
    <row r="69" spans="1:14" s="13" customFormat="1" ht="62.25" customHeight="1">
      <c r="A69" s="49" t="s">
        <v>45</v>
      </c>
      <c r="B69" s="58" t="s">
        <v>46</v>
      </c>
      <c r="C69" s="51">
        <f>+C70</f>
        <v>108422505.3</v>
      </c>
      <c r="D69" s="51">
        <f>+D70</f>
        <v>64349547.729999997</v>
      </c>
      <c r="E69" s="52">
        <f t="shared" si="13"/>
        <v>59.350729400642244</v>
      </c>
      <c r="F69" s="51">
        <f>F70</f>
        <v>500000</v>
      </c>
      <c r="G69" s="51">
        <f>G70</f>
        <v>330017.71999999997</v>
      </c>
      <c r="H69" s="52">
        <f>G69/F69*100</f>
        <v>66.003543999999991</v>
      </c>
      <c r="I69" s="51">
        <f>+I70</f>
        <v>108922505.3</v>
      </c>
      <c r="J69" s="51">
        <f>+J70</f>
        <v>64679565.449999996</v>
      </c>
      <c r="K69" s="52">
        <f t="shared" si="15"/>
        <v>59.381268610978232</v>
      </c>
      <c r="N69" s="16"/>
    </row>
    <row r="70" spans="1:14" ht="76.5" customHeight="1">
      <c r="A70" s="53" t="s">
        <v>82</v>
      </c>
      <c r="B70" s="57">
        <v>2150</v>
      </c>
      <c r="C70" s="55">
        <v>108422505.3</v>
      </c>
      <c r="D70" s="55">
        <v>64349547.729999997</v>
      </c>
      <c r="E70" s="56">
        <f t="shared" si="13"/>
        <v>59.350729400642244</v>
      </c>
      <c r="F70" s="55">
        <v>500000</v>
      </c>
      <c r="G70" s="55">
        <v>330017.71999999997</v>
      </c>
      <c r="H70" s="56">
        <f>G70/F70*100</f>
        <v>66.003543999999991</v>
      </c>
      <c r="I70" s="55">
        <f>C70+F70</f>
        <v>108922505.3</v>
      </c>
      <c r="J70" s="55">
        <f>D70+G70</f>
        <v>64679565.449999996</v>
      </c>
      <c r="K70" s="56">
        <f t="shared" si="15"/>
        <v>59.381268610978232</v>
      </c>
      <c r="N70" s="16"/>
    </row>
    <row r="71" spans="1:14" s="13" customFormat="1" ht="70.5" customHeight="1">
      <c r="A71" s="49" t="s">
        <v>47</v>
      </c>
      <c r="B71" s="58" t="s">
        <v>48</v>
      </c>
      <c r="C71" s="51">
        <f>C72+C73+C74+C76+C77+C78+C79+C80+C81+C82+C84</f>
        <v>117577286.11</v>
      </c>
      <c r="D71" s="51">
        <f>D72+D73+D74+D76+D77+D78+D79+D80+D81+D82+D84</f>
        <v>81173117.340000004</v>
      </c>
      <c r="E71" s="52">
        <f t="shared" si="13"/>
        <v>69.038094027836379</v>
      </c>
      <c r="F71" s="51">
        <f>F72+F73+F74+F76+F77+F78+F79+F80+F81+F82+F84+F75+F83</f>
        <v>77356536.140000001</v>
      </c>
      <c r="G71" s="51">
        <f>G72+G73+G74+G76+G77+G78+G79+G80+G81+G82+G84+G75+G83</f>
        <v>64077434.68</v>
      </c>
      <c r="H71" s="52">
        <f>G71/F71*100</f>
        <v>82.83389856551041</v>
      </c>
      <c r="I71" s="51">
        <f>I72+I73+I74+I76+I77+I78+I79+I80+I81+I82+I84+I75+I83</f>
        <v>194933822.25</v>
      </c>
      <c r="J71" s="51">
        <f>J72+J73+J74+J76+J77+J78+J79+J80+J81+J82+J84+J75+J83</f>
        <v>145250552.01999998</v>
      </c>
      <c r="K71" s="52">
        <f t="shared" si="15"/>
        <v>74.512750195662875</v>
      </c>
      <c r="N71" s="16"/>
    </row>
    <row r="72" spans="1:14" ht="135" customHeight="1">
      <c r="A72" s="53" t="s">
        <v>101</v>
      </c>
      <c r="B72" s="57">
        <v>3030</v>
      </c>
      <c r="C72" s="55">
        <f>306900+1103840+2000000+1000000</f>
        <v>4410740</v>
      </c>
      <c r="D72" s="55">
        <v>1890881.8</v>
      </c>
      <c r="E72" s="56">
        <f t="shared" ref="E72:E84" si="20">D72/C72*100</f>
        <v>42.869944725828319</v>
      </c>
      <c r="F72" s="55"/>
      <c r="G72" s="55"/>
      <c r="H72" s="56"/>
      <c r="I72" s="55">
        <f>C72+F72</f>
        <v>4410740</v>
      </c>
      <c r="J72" s="55">
        <f>D72+G72</f>
        <v>1890881.8</v>
      </c>
      <c r="K72" s="56">
        <f t="shared" ref="K72:K84" si="21">J72/I72*100</f>
        <v>42.869944725828319</v>
      </c>
      <c r="N72" s="16"/>
    </row>
    <row r="73" spans="1:14" ht="93.75" customHeight="1">
      <c r="A73" s="53" t="s">
        <v>72</v>
      </c>
      <c r="B73" s="57">
        <v>3050</v>
      </c>
      <c r="C73" s="55">
        <v>455100</v>
      </c>
      <c r="D73" s="55">
        <v>385792.68</v>
      </c>
      <c r="E73" s="56">
        <f t="shared" si="20"/>
        <v>84.770969017798279</v>
      </c>
      <c r="F73" s="55"/>
      <c r="G73" s="55"/>
      <c r="H73" s="56"/>
      <c r="I73" s="55">
        <f t="shared" ref="I73:J77" si="22">C73+F73</f>
        <v>455100</v>
      </c>
      <c r="J73" s="55">
        <f t="shared" si="22"/>
        <v>385792.68</v>
      </c>
      <c r="K73" s="56">
        <f t="shared" si="21"/>
        <v>84.770969017798279</v>
      </c>
      <c r="N73" s="16"/>
    </row>
    <row r="74" spans="1:14" ht="123" customHeight="1">
      <c r="A74" s="53" t="s">
        <v>83</v>
      </c>
      <c r="B74" s="57">
        <v>3100</v>
      </c>
      <c r="C74" s="55">
        <v>35032219</v>
      </c>
      <c r="D74" s="55">
        <v>24233416.469999999</v>
      </c>
      <c r="E74" s="56">
        <f t="shared" si="20"/>
        <v>69.174654537298935</v>
      </c>
      <c r="F74" s="55">
        <v>44300</v>
      </c>
      <c r="G74" s="55">
        <v>1722453.13</v>
      </c>
      <c r="H74" s="56"/>
      <c r="I74" s="55">
        <f t="shared" si="22"/>
        <v>35076519</v>
      </c>
      <c r="J74" s="55">
        <f t="shared" si="22"/>
        <v>25955869.599999998</v>
      </c>
      <c r="K74" s="56">
        <f t="shared" si="21"/>
        <v>73.997849102415202</v>
      </c>
      <c r="N74" s="16"/>
    </row>
    <row r="75" spans="1:14" ht="69" customHeight="1">
      <c r="A75" s="53" t="s">
        <v>138</v>
      </c>
      <c r="B75" s="57">
        <v>3110</v>
      </c>
      <c r="C75" s="55"/>
      <c r="D75" s="55"/>
      <c r="E75" s="56"/>
      <c r="F75" s="55">
        <v>1800000</v>
      </c>
      <c r="G75" s="55">
        <v>388231.84</v>
      </c>
      <c r="H75" s="56">
        <f t="shared" ref="H75" si="23">G75/F75*100</f>
        <v>21.568435555555556</v>
      </c>
      <c r="I75" s="55">
        <f t="shared" ref="I75" si="24">C75+F75</f>
        <v>1800000</v>
      </c>
      <c r="J75" s="55">
        <f t="shared" ref="J75" si="25">D75+G75</f>
        <v>388231.84</v>
      </c>
      <c r="K75" s="56">
        <f t="shared" si="21"/>
        <v>21.568435555555556</v>
      </c>
      <c r="N75" s="16"/>
    </row>
    <row r="76" spans="1:14" ht="77.25" customHeight="1">
      <c r="A76" s="53" t="s">
        <v>84</v>
      </c>
      <c r="B76" s="57">
        <v>3120</v>
      </c>
      <c r="C76" s="55">
        <v>8239843</v>
      </c>
      <c r="D76" s="55">
        <v>5760492.6299999999</v>
      </c>
      <c r="E76" s="56">
        <f t="shared" si="20"/>
        <v>69.910223168087057</v>
      </c>
      <c r="F76" s="55"/>
      <c r="G76" s="55">
        <v>5273023.2300000004</v>
      </c>
      <c r="H76" s="56"/>
      <c r="I76" s="55">
        <f t="shared" si="22"/>
        <v>8239843</v>
      </c>
      <c r="J76" s="55">
        <f t="shared" si="22"/>
        <v>11033515.859999999</v>
      </c>
      <c r="K76" s="56">
        <f t="shared" si="21"/>
        <v>133.90444283950555</v>
      </c>
      <c r="N76" s="16"/>
    </row>
    <row r="77" spans="1:14" ht="68.25" customHeight="1">
      <c r="A77" s="53" t="s">
        <v>85</v>
      </c>
      <c r="B77" s="57">
        <v>3130</v>
      </c>
      <c r="C77" s="55">
        <v>13352869.109999999</v>
      </c>
      <c r="D77" s="55">
        <v>8015985.0999999996</v>
      </c>
      <c r="E77" s="56">
        <f t="shared" si="20"/>
        <v>60.031930471008707</v>
      </c>
      <c r="F77" s="55"/>
      <c r="G77" s="55">
        <v>266010.03999999998</v>
      </c>
      <c r="H77" s="60"/>
      <c r="I77" s="55">
        <f t="shared" si="22"/>
        <v>13352869.109999999</v>
      </c>
      <c r="J77" s="55">
        <f t="shared" si="22"/>
        <v>8281995.1399999997</v>
      </c>
      <c r="K77" s="56">
        <f t="shared" si="21"/>
        <v>62.024086896782293</v>
      </c>
      <c r="N77" s="16"/>
    </row>
    <row r="78" spans="1:14" ht="152.25" customHeight="1">
      <c r="A78" s="53" t="s">
        <v>49</v>
      </c>
      <c r="B78" s="57">
        <v>3140</v>
      </c>
      <c r="C78" s="55">
        <v>205300</v>
      </c>
      <c r="D78" s="55">
        <v>141692.97</v>
      </c>
      <c r="E78" s="56">
        <f t="shared" si="20"/>
        <v>69.017520701412565</v>
      </c>
      <c r="F78" s="55"/>
      <c r="G78" s="55"/>
      <c r="H78" s="60"/>
      <c r="I78" s="55">
        <f t="shared" ref="I78:J81" si="26">C78+F78</f>
        <v>205300</v>
      </c>
      <c r="J78" s="55">
        <f t="shared" si="26"/>
        <v>141692.97</v>
      </c>
      <c r="K78" s="56">
        <f t="shared" si="21"/>
        <v>69.017520701412565</v>
      </c>
      <c r="N78" s="16"/>
    </row>
    <row r="79" spans="1:14" ht="169.5" customHeight="1">
      <c r="A79" s="53" t="s">
        <v>73</v>
      </c>
      <c r="B79" s="57">
        <v>3160</v>
      </c>
      <c r="C79" s="55">
        <v>8713400</v>
      </c>
      <c r="D79" s="55">
        <v>5618634.1699999999</v>
      </c>
      <c r="E79" s="56">
        <f t="shared" si="20"/>
        <v>64.48268379736956</v>
      </c>
      <c r="F79" s="55"/>
      <c r="G79" s="55"/>
      <c r="H79" s="60"/>
      <c r="I79" s="55">
        <f t="shared" si="26"/>
        <v>8713400</v>
      </c>
      <c r="J79" s="55">
        <f t="shared" si="26"/>
        <v>5618634.1699999999</v>
      </c>
      <c r="K79" s="56">
        <f t="shared" si="21"/>
        <v>64.48268379736956</v>
      </c>
      <c r="N79" s="16"/>
    </row>
    <row r="80" spans="1:14" ht="170.25" customHeight="1">
      <c r="A80" s="53" t="s">
        <v>74</v>
      </c>
      <c r="B80" s="57">
        <v>3180</v>
      </c>
      <c r="C80" s="55">
        <v>4679700</v>
      </c>
      <c r="D80" s="55">
        <v>1869919.4</v>
      </c>
      <c r="E80" s="56">
        <f t="shared" si="20"/>
        <v>39.958104151975554</v>
      </c>
      <c r="F80" s="55"/>
      <c r="G80" s="55"/>
      <c r="H80" s="60"/>
      <c r="I80" s="55">
        <f t="shared" si="26"/>
        <v>4679700</v>
      </c>
      <c r="J80" s="55">
        <f t="shared" si="26"/>
        <v>1869919.4</v>
      </c>
      <c r="K80" s="56">
        <f t="shared" si="21"/>
        <v>39.958104151975554</v>
      </c>
      <c r="N80" s="16"/>
    </row>
    <row r="81" spans="1:14" ht="48.75" customHeight="1">
      <c r="A81" s="53" t="s">
        <v>86</v>
      </c>
      <c r="B81" s="57">
        <v>3190</v>
      </c>
      <c r="C81" s="55">
        <v>84300</v>
      </c>
      <c r="D81" s="55"/>
      <c r="E81" s="56">
        <f t="shared" si="20"/>
        <v>0</v>
      </c>
      <c r="F81" s="55"/>
      <c r="G81" s="55"/>
      <c r="H81" s="60"/>
      <c r="I81" s="55">
        <f t="shared" si="26"/>
        <v>84300</v>
      </c>
      <c r="J81" s="55">
        <f t="shared" si="26"/>
        <v>0</v>
      </c>
      <c r="K81" s="56">
        <f t="shared" si="21"/>
        <v>0</v>
      </c>
      <c r="N81" s="16"/>
    </row>
    <row r="82" spans="1:14" ht="48" customHeight="1">
      <c r="A82" s="53" t="s">
        <v>15</v>
      </c>
      <c r="B82" s="57">
        <v>3210</v>
      </c>
      <c r="C82" s="55">
        <v>23790</v>
      </c>
      <c r="D82" s="55">
        <v>18186.63</v>
      </c>
      <c r="E82" s="56">
        <f t="shared" si="20"/>
        <v>76.446532156368235</v>
      </c>
      <c r="F82" s="55"/>
      <c r="G82" s="55"/>
      <c r="H82" s="60"/>
      <c r="I82" s="55">
        <f t="shared" ref="I82:J84" si="27">C82+F82</f>
        <v>23790</v>
      </c>
      <c r="J82" s="55">
        <f t="shared" si="27"/>
        <v>18186.63</v>
      </c>
      <c r="K82" s="56">
        <f t="shared" si="21"/>
        <v>76.446532156368235</v>
      </c>
      <c r="N82" s="16"/>
    </row>
    <row r="83" spans="1:14" ht="128.25" customHeight="1">
      <c r="A83" s="53" t="s">
        <v>139</v>
      </c>
      <c r="B83" s="57">
        <v>3220</v>
      </c>
      <c r="C83" s="55"/>
      <c r="D83" s="55"/>
      <c r="E83" s="56"/>
      <c r="F83" s="55">
        <v>75512236.140000001</v>
      </c>
      <c r="G83" s="55">
        <v>56427716.439999998</v>
      </c>
      <c r="H83" s="56">
        <f t="shared" ref="H83" si="28">G83/F83*100</f>
        <v>74.726586477167459</v>
      </c>
      <c r="I83" s="55">
        <f t="shared" ref="I83" si="29">C83+F83</f>
        <v>75512236.140000001</v>
      </c>
      <c r="J83" s="55">
        <f t="shared" ref="J83" si="30">D83+G83</f>
        <v>56427716.439999998</v>
      </c>
      <c r="K83" s="56">
        <f t="shared" si="21"/>
        <v>74.726586477167459</v>
      </c>
      <c r="N83" s="16"/>
    </row>
    <row r="84" spans="1:14" ht="49.5" customHeight="1">
      <c r="A84" s="53" t="s">
        <v>87</v>
      </c>
      <c r="B84" s="57">
        <v>3240</v>
      </c>
      <c r="C84" s="55">
        <v>42380025</v>
      </c>
      <c r="D84" s="55">
        <v>33238115.489999998</v>
      </c>
      <c r="E84" s="56">
        <f t="shared" si="20"/>
        <v>78.428730256766016</v>
      </c>
      <c r="F84" s="55"/>
      <c r="G84" s="55"/>
      <c r="H84" s="52"/>
      <c r="I84" s="55">
        <f t="shared" si="27"/>
        <v>42380025</v>
      </c>
      <c r="J84" s="55">
        <f t="shared" si="27"/>
        <v>33238115.489999998</v>
      </c>
      <c r="K84" s="56">
        <f t="shared" si="21"/>
        <v>78.428730256766016</v>
      </c>
      <c r="N84" s="16"/>
    </row>
    <row r="85" spans="1:14" s="13" customFormat="1" ht="69" customHeight="1">
      <c r="A85" s="49" t="s">
        <v>50</v>
      </c>
      <c r="B85" s="58" t="s">
        <v>51</v>
      </c>
      <c r="C85" s="51">
        <f>C86+C87+C88+C89</f>
        <v>33019315.079999998</v>
      </c>
      <c r="D85" s="51">
        <f>D86+D87+D88+D89</f>
        <v>19278996.879999999</v>
      </c>
      <c r="E85" s="52">
        <f t="shared" ref="E85:E96" si="31">D85/C85*100</f>
        <v>58.387028420457476</v>
      </c>
      <c r="F85" s="51">
        <f>F86+F87+F88+F89</f>
        <v>650000</v>
      </c>
      <c r="G85" s="51">
        <f>G86+G87+G88+G89</f>
        <v>514893.32</v>
      </c>
      <c r="H85" s="52">
        <f>G85/F85*100</f>
        <v>79.21435692307692</v>
      </c>
      <c r="I85" s="51">
        <f>I86+I87+I88+I89</f>
        <v>33669315.079999998</v>
      </c>
      <c r="J85" s="51">
        <f>J86+J87+J88+J89</f>
        <v>19793890.199999999</v>
      </c>
      <c r="K85" s="52">
        <f t="shared" ref="K85:K94" si="32">J85/I85*100</f>
        <v>58.789108578445123</v>
      </c>
      <c r="N85" s="16"/>
    </row>
    <row r="86" spans="1:14" ht="49.5" customHeight="1">
      <c r="A86" s="53" t="s">
        <v>75</v>
      </c>
      <c r="B86" s="57" t="s">
        <v>52</v>
      </c>
      <c r="C86" s="55">
        <v>10540890</v>
      </c>
      <c r="D86" s="55">
        <v>7194299.8099999996</v>
      </c>
      <c r="E86" s="56">
        <f t="shared" si="31"/>
        <v>68.251350787267484</v>
      </c>
      <c r="F86" s="55">
        <v>300000</v>
      </c>
      <c r="G86" s="55">
        <v>198383</v>
      </c>
      <c r="H86" s="56">
        <f>G86/F86*100</f>
        <v>66.127666666666656</v>
      </c>
      <c r="I86" s="55">
        <f t="shared" ref="I86:J89" si="33">C86+F86</f>
        <v>10840890</v>
      </c>
      <c r="J86" s="55">
        <f t="shared" si="33"/>
        <v>7392682.8099999996</v>
      </c>
      <c r="K86" s="56">
        <f t="shared" si="32"/>
        <v>68.192582066601531</v>
      </c>
      <c r="N86" s="16"/>
    </row>
    <row r="87" spans="1:14" ht="103.5" customHeight="1">
      <c r="A87" s="53" t="s">
        <v>76</v>
      </c>
      <c r="B87" s="57" t="s">
        <v>53</v>
      </c>
      <c r="C87" s="55">
        <v>10750579.33</v>
      </c>
      <c r="D87" s="55">
        <v>6580017.3600000003</v>
      </c>
      <c r="E87" s="56">
        <f t="shared" si="31"/>
        <v>61.206165342533225</v>
      </c>
      <c r="F87" s="55">
        <v>350000</v>
      </c>
      <c r="G87" s="55">
        <v>280042.40000000002</v>
      </c>
      <c r="H87" s="56">
        <f>G87/F87*100</f>
        <v>80.012114285714304</v>
      </c>
      <c r="I87" s="55">
        <f t="shared" si="33"/>
        <v>11100579.33</v>
      </c>
      <c r="J87" s="55">
        <f t="shared" si="33"/>
        <v>6860059.7600000007</v>
      </c>
      <c r="K87" s="56">
        <f t="shared" si="32"/>
        <v>61.799114767463223</v>
      </c>
      <c r="N87" s="16"/>
    </row>
    <row r="88" spans="1:14" ht="56.25" customHeight="1">
      <c r="A88" s="53" t="s">
        <v>77</v>
      </c>
      <c r="B88" s="57">
        <v>4070</v>
      </c>
      <c r="C88" s="55">
        <v>1359465</v>
      </c>
      <c r="D88" s="55">
        <v>1041800</v>
      </c>
      <c r="E88" s="56">
        <f t="shared" si="31"/>
        <v>76.633087280658202</v>
      </c>
      <c r="F88" s="55"/>
      <c r="G88" s="55"/>
      <c r="H88" s="56"/>
      <c r="I88" s="55">
        <f t="shared" si="33"/>
        <v>1359465</v>
      </c>
      <c r="J88" s="55">
        <f t="shared" si="33"/>
        <v>1041800</v>
      </c>
      <c r="K88" s="56">
        <f t="shared" si="32"/>
        <v>76.633087280658202</v>
      </c>
      <c r="N88" s="16"/>
    </row>
    <row r="89" spans="1:14" ht="76.5" customHeight="1">
      <c r="A89" s="53" t="s">
        <v>88</v>
      </c>
      <c r="B89" s="57">
        <v>4080</v>
      </c>
      <c r="C89" s="55">
        <v>10368380.75</v>
      </c>
      <c r="D89" s="55">
        <v>4462879.71</v>
      </c>
      <c r="E89" s="56">
        <f t="shared" si="31"/>
        <v>43.043169590391436</v>
      </c>
      <c r="F89" s="55"/>
      <c r="G89" s="55">
        <f>6443.92+30024</f>
        <v>36467.919999999998</v>
      </c>
      <c r="H89" s="56"/>
      <c r="I89" s="55">
        <f t="shared" si="33"/>
        <v>10368380.75</v>
      </c>
      <c r="J89" s="55">
        <f t="shared" si="33"/>
        <v>4499347.63</v>
      </c>
      <c r="K89" s="56">
        <f t="shared" si="32"/>
        <v>43.394892013393701</v>
      </c>
      <c r="N89" s="16"/>
    </row>
    <row r="90" spans="1:14" s="13" customFormat="1" ht="70.5" customHeight="1">
      <c r="A90" s="49" t="s">
        <v>54</v>
      </c>
      <c r="B90" s="58" t="s">
        <v>55</v>
      </c>
      <c r="C90" s="51">
        <f>C91+C92+C93+C94</f>
        <v>39036433.280000001</v>
      </c>
      <c r="D90" s="51">
        <f>D91+D92+D93+D94</f>
        <v>23309521.670000002</v>
      </c>
      <c r="E90" s="52">
        <f t="shared" si="31"/>
        <v>59.712221920496113</v>
      </c>
      <c r="F90" s="51">
        <f>F91+F92+F93+F94</f>
        <v>0</v>
      </c>
      <c r="G90" s="51">
        <f>G91+G92+G93+G94</f>
        <v>1143823.3</v>
      </c>
      <c r="H90" s="56"/>
      <c r="I90" s="51">
        <f>I91+I92+I93+I94</f>
        <v>39036433.280000001</v>
      </c>
      <c r="J90" s="51">
        <f>J91+J92+J93+J94</f>
        <v>24453344.970000003</v>
      </c>
      <c r="K90" s="52">
        <f t="shared" si="32"/>
        <v>62.642364876425518</v>
      </c>
      <c r="N90" s="16"/>
    </row>
    <row r="91" spans="1:14" ht="60.75" customHeight="1">
      <c r="A91" s="53" t="s">
        <v>56</v>
      </c>
      <c r="B91" s="57">
        <v>5010</v>
      </c>
      <c r="C91" s="55">
        <v>3980000</v>
      </c>
      <c r="D91" s="55">
        <v>2908856.13</v>
      </c>
      <c r="E91" s="56">
        <f t="shared" si="31"/>
        <v>73.08683743718592</v>
      </c>
      <c r="F91" s="55"/>
      <c r="G91" s="55"/>
      <c r="H91" s="56"/>
      <c r="I91" s="55">
        <f t="shared" ref="I91:J96" si="34">C91+F91</f>
        <v>3980000</v>
      </c>
      <c r="J91" s="55">
        <f t="shared" si="34"/>
        <v>2908856.13</v>
      </c>
      <c r="K91" s="56">
        <f t="shared" si="32"/>
        <v>73.08683743718592</v>
      </c>
      <c r="N91" s="16"/>
    </row>
    <row r="92" spans="1:14" ht="89.25" customHeight="1">
      <c r="A92" s="53" t="s">
        <v>60</v>
      </c>
      <c r="B92" s="57">
        <v>5020</v>
      </c>
      <c r="C92" s="55">
        <v>50000</v>
      </c>
      <c r="D92" s="55">
        <v>45900</v>
      </c>
      <c r="E92" s="56">
        <f t="shared" si="31"/>
        <v>91.8</v>
      </c>
      <c r="F92" s="55"/>
      <c r="G92" s="55"/>
      <c r="H92" s="56"/>
      <c r="I92" s="55">
        <f t="shared" si="34"/>
        <v>50000</v>
      </c>
      <c r="J92" s="55">
        <f t="shared" si="34"/>
        <v>45900</v>
      </c>
      <c r="K92" s="56">
        <f t="shared" si="32"/>
        <v>91.8</v>
      </c>
      <c r="N92" s="16"/>
    </row>
    <row r="93" spans="1:14" ht="80.25" customHeight="1">
      <c r="A93" s="53" t="s">
        <v>57</v>
      </c>
      <c r="B93" s="57">
        <v>5030</v>
      </c>
      <c r="C93" s="55">
        <v>34196578.280000001</v>
      </c>
      <c r="D93" s="55">
        <v>19717815.760000002</v>
      </c>
      <c r="E93" s="56">
        <f t="shared" si="31"/>
        <v>57.660200966750061</v>
      </c>
      <c r="F93" s="55"/>
      <c r="G93" s="55">
        <v>1143823.3</v>
      </c>
      <c r="H93" s="56"/>
      <c r="I93" s="55">
        <f t="shared" si="34"/>
        <v>34196578.280000001</v>
      </c>
      <c r="J93" s="55">
        <f t="shared" si="34"/>
        <v>20861639.060000002</v>
      </c>
      <c r="K93" s="56">
        <f t="shared" si="32"/>
        <v>61.005048192792465</v>
      </c>
      <c r="N93" s="16"/>
    </row>
    <row r="94" spans="1:14" ht="83.25" customHeight="1">
      <c r="A94" s="53" t="s">
        <v>63</v>
      </c>
      <c r="B94" s="57">
        <v>5060</v>
      </c>
      <c r="C94" s="55">
        <v>809855</v>
      </c>
      <c r="D94" s="55">
        <v>636949.78</v>
      </c>
      <c r="E94" s="56">
        <f t="shared" si="31"/>
        <v>78.649854603601881</v>
      </c>
      <c r="F94" s="55"/>
      <c r="G94" s="55"/>
      <c r="H94" s="56"/>
      <c r="I94" s="55">
        <f t="shared" si="34"/>
        <v>809855</v>
      </c>
      <c r="J94" s="55">
        <f t="shared" si="34"/>
        <v>636949.78</v>
      </c>
      <c r="K94" s="56">
        <f t="shared" si="32"/>
        <v>78.649854603601881</v>
      </c>
      <c r="N94" s="16"/>
    </row>
    <row r="95" spans="1:14" s="13" customFormat="1" ht="70.5" customHeight="1">
      <c r="A95" s="49" t="s">
        <v>8</v>
      </c>
      <c r="B95" s="58" t="s">
        <v>58</v>
      </c>
      <c r="C95" s="51">
        <f>C96+C97+C98+C99</f>
        <v>186798655.80000001</v>
      </c>
      <c r="D95" s="51">
        <f>D96+D97+D98+D99</f>
        <v>124353432.90999998</v>
      </c>
      <c r="E95" s="52">
        <f>D95/C95*100</f>
        <v>66.57083926939049</v>
      </c>
      <c r="F95" s="51">
        <f>F96+F97+F98+F99</f>
        <v>166223441.72</v>
      </c>
      <c r="G95" s="51">
        <f>G96+G97+G98+G99</f>
        <v>91647124.199999988</v>
      </c>
      <c r="H95" s="52">
        <f t="shared" ref="H95:H98" si="35">G95/F95*100</f>
        <v>55.134897492002175</v>
      </c>
      <c r="I95" s="51">
        <f>I96+I97+I98+I99</f>
        <v>353022097.52000004</v>
      </c>
      <c r="J95" s="51">
        <f>J96+J97+J98+J99</f>
        <v>216000557.11000001</v>
      </c>
      <c r="K95" s="52">
        <f t="shared" ref="K95:K98" si="36">J95/I95*100</f>
        <v>61.186129318084049</v>
      </c>
      <c r="N95" s="16"/>
    </row>
    <row r="96" spans="1:14" ht="87.75" customHeight="1">
      <c r="A96" s="53" t="s">
        <v>89</v>
      </c>
      <c r="B96" s="57">
        <v>6010</v>
      </c>
      <c r="C96" s="55">
        <v>50676019</v>
      </c>
      <c r="D96" s="55">
        <v>33550349.989999998</v>
      </c>
      <c r="E96" s="56">
        <f t="shared" si="31"/>
        <v>66.205575441906745</v>
      </c>
      <c r="F96" s="55">
        <v>47723000</v>
      </c>
      <c r="G96" s="55">
        <v>36170213.75</v>
      </c>
      <c r="H96" s="56">
        <f t="shared" si="35"/>
        <v>75.791994950024105</v>
      </c>
      <c r="I96" s="55">
        <f t="shared" si="34"/>
        <v>98399019</v>
      </c>
      <c r="J96" s="55">
        <f t="shared" si="34"/>
        <v>69720563.739999995</v>
      </c>
      <c r="K96" s="56">
        <f>J96/I96*100</f>
        <v>70.854937832256226</v>
      </c>
      <c r="N96" s="16"/>
    </row>
    <row r="97" spans="1:14" ht="67.5" customHeight="1">
      <c r="A97" s="53" t="s">
        <v>78</v>
      </c>
      <c r="B97" s="57">
        <v>6030</v>
      </c>
      <c r="C97" s="55">
        <f>7119908+20226400+100704722+75000</f>
        <v>128126030</v>
      </c>
      <c r="D97" s="55">
        <f>3868589.52+15693257.6+65586747.68+14240</f>
        <v>85162834.799999997</v>
      </c>
      <c r="E97" s="56">
        <f t="shared" ref="E97:E100" si="37">D97/C97*100</f>
        <v>66.468019652212746</v>
      </c>
      <c r="F97" s="55">
        <f>1951198+11992000+104027363.72</f>
        <v>117970561.72</v>
      </c>
      <c r="G97" s="55">
        <f>510060.4+3080000+51819615.05</f>
        <v>55409675.449999996</v>
      </c>
      <c r="H97" s="56">
        <f t="shared" si="35"/>
        <v>46.969069776503559</v>
      </c>
      <c r="I97" s="55">
        <f t="shared" ref="I97" si="38">C97+F97</f>
        <v>246096591.72</v>
      </c>
      <c r="J97" s="55">
        <f t="shared" ref="J97" si="39">D97+G97</f>
        <v>140572510.25</v>
      </c>
      <c r="K97" s="56">
        <f t="shared" si="36"/>
        <v>57.120868382418898</v>
      </c>
      <c r="N97" s="16"/>
    </row>
    <row r="98" spans="1:14" ht="73.5" customHeight="1">
      <c r="A98" s="53" t="s">
        <v>90</v>
      </c>
      <c r="B98" s="57">
        <v>6080</v>
      </c>
      <c r="C98" s="55">
        <v>1060000</v>
      </c>
      <c r="D98" s="55">
        <v>723583.07</v>
      </c>
      <c r="E98" s="56">
        <f t="shared" si="37"/>
        <v>68.262553773584898</v>
      </c>
      <c r="F98" s="55">
        <v>79880</v>
      </c>
      <c r="G98" s="55">
        <v>67235</v>
      </c>
      <c r="H98" s="56">
        <f t="shared" si="35"/>
        <v>84.170005007511264</v>
      </c>
      <c r="I98" s="55">
        <f t="shared" ref="I98:I99" si="40">C98+F98</f>
        <v>1139880</v>
      </c>
      <c r="J98" s="55">
        <f t="shared" ref="J98:J99" si="41">D98+G98</f>
        <v>790818.07</v>
      </c>
      <c r="K98" s="56">
        <f t="shared" si="36"/>
        <v>69.377309014984036</v>
      </c>
      <c r="N98" s="16"/>
    </row>
    <row r="99" spans="1:14" ht="78.75" customHeight="1">
      <c r="A99" s="53" t="s">
        <v>79</v>
      </c>
      <c r="B99" s="57">
        <v>6090</v>
      </c>
      <c r="C99" s="55">
        <f>2173100+2347376.8+2416130</f>
        <v>6936606.7999999998</v>
      </c>
      <c r="D99" s="55">
        <f>1688241.31+1970921.55+1257502.19</f>
        <v>4916665.0500000007</v>
      </c>
      <c r="E99" s="56">
        <f t="shared" si="37"/>
        <v>70.879973332206177</v>
      </c>
      <c r="F99" s="55">
        <v>450000</v>
      </c>
      <c r="G99" s="55"/>
      <c r="H99" s="56"/>
      <c r="I99" s="55">
        <f t="shared" si="40"/>
        <v>7386606.7999999998</v>
      </c>
      <c r="J99" s="55">
        <f t="shared" si="41"/>
        <v>4916665.0500000007</v>
      </c>
      <c r="K99" s="56">
        <f>J99/I99*100</f>
        <v>66.561889418562274</v>
      </c>
      <c r="N99" s="16"/>
    </row>
    <row r="100" spans="1:14" s="13" customFormat="1" ht="61.5" customHeight="1">
      <c r="A100" s="49" t="s">
        <v>80</v>
      </c>
      <c r="B100" s="58">
        <v>7000</v>
      </c>
      <c r="C100" s="51">
        <f>SUM(C101:C106)</f>
        <v>420572392.21000004</v>
      </c>
      <c r="D100" s="51">
        <f>SUM(D101:D106)</f>
        <v>250525454.97999999</v>
      </c>
      <c r="E100" s="52">
        <f t="shared" si="37"/>
        <v>59.567736641854452</v>
      </c>
      <c r="F100" s="51">
        <f>SUM(F101:F106)</f>
        <v>1446148053.1900001</v>
      </c>
      <c r="G100" s="51">
        <f>SUM(G101:G106)</f>
        <v>487814532.23000002</v>
      </c>
      <c r="H100" s="52">
        <f>G100/F100*100</f>
        <v>33.731991074769248</v>
      </c>
      <c r="I100" s="51">
        <f t="shared" ref="I100:J100" si="42">SUM(I101:I106)</f>
        <v>1866720445.4000001</v>
      </c>
      <c r="J100" s="51">
        <f t="shared" si="42"/>
        <v>738339987.21000004</v>
      </c>
      <c r="K100" s="52">
        <f>J100/I100*100</f>
        <v>39.552788369004489</v>
      </c>
      <c r="N100" s="16"/>
    </row>
    <row r="101" spans="1:14" ht="64.5" customHeight="1">
      <c r="A101" s="53" t="s">
        <v>95</v>
      </c>
      <c r="B101" s="57">
        <v>7130</v>
      </c>
      <c r="C101" s="55">
        <v>793738</v>
      </c>
      <c r="D101" s="55">
        <v>508600</v>
      </c>
      <c r="E101" s="56">
        <f>D101/C101*100</f>
        <v>64.076559267667662</v>
      </c>
      <c r="F101" s="55">
        <v>175199.03</v>
      </c>
      <c r="G101" s="55"/>
      <c r="H101" s="56"/>
      <c r="I101" s="55">
        <f t="shared" ref="I101:I103" si="43">C101+F101</f>
        <v>968937.03</v>
      </c>
      <c r="J101" s="55">
        <f t="shared" ref="J101:J103" si="44">D101+G101</f>
        <v>508600</v>
      </c>
      <c r="K101" s="56">
        <f t="shared" ref="K101" si="45">J101/I101*100</f>
        <v>52.490511173878865</v>
      </c>
      <c r="N101" s="17"/>
    </row>
    <row r="102" spans="1:14" s="25" customFormat="1" ht="56.25" customHeight="1">
      <c r="A102" s="53" t="s">
        <v>122</v>
      </c>
      <c r="B102" s="57">
        <v>7300</v>
      </c>
      <c r="C102" s="55">
        <v>1829699</v>
      </c>
      <c r="D102" s="55">
        <v>1046724.66</v>
      </c>
      <c r="E102" s="56">
        <f>D102/C102*100</f>
        <v>57.207478388521828</v>
      </c>
      <c r="F102" s="55">
        <v>292507375.70999998</v>
      </c>
      <c r="G102" s="55">
        <v>41701565.340000004</v>
      </c>
      <c r="H102" s="56">
        <f t="shared" ref="H102:H103" si="46">G102/F102*100</f>
        <v>14.256585919851849</v>
      </c>
      <c r="I102" s="55">
        <f t="shared" si="43"/>
        <v>294337074.70999998</v>
      </c>
      <c r="J102" s="55">
        <f t="shared" si="44"/>
        <v>42748290</v>
      </c>
      <c r="K102" s="56">
        <f>J102/I102*100</f>
        <v>14.523583222439237</v>
      </c>
      <c r="N102" s="27"/>
    </row>
    <row r="103" spans="1:14" s="25" customFormat="1" ht="88.5" customHeight="1">
      <c r="A103" s="53" t="s">
        <v>123</v>
      </c>
      <c r="B103" s="57">
        <v>7400</v>
      </c>
      <c r="C103" s="55">
        <v>404010718.42000002</v>
      </c>
      <c r="D103" s="55">
        <v>247446858.31</v>
      </c>
      <c r="E103" s="56">
        <f>D103/C103*100</f>
        <v>61.247597409720221</v>
      </c>
      <c r="F103" s="55">
        <v>45804377.109999999</v>
      </c>
      <c r="G103" s="55">
        <v>1913429.54</v>
      </c>
      <c r="H103" s="56">
        <f t="shared" si="46"/>
        <v>4.1773945214992576</v>
      </c>
      <c r="I103" s="55">
        <f t="shared" si="43"/>
        <v>449815095.53000003</v>
      </c>
      <c r="J103" s="55">
        <f t="shared" si="44"/>
        <v>249360287.84999999</v>
      </c>
      <c r="K103" s="56">
        <f>J103/I103*100</f>
        <v>55.436175959410214</v>
      </c>
      <c r="N103" s="26"/>
    </row>
    <row r="104" spans="1:14" ht="58.5" customHeight="1">
      <c r="A104" s="53" t="s">
        <v>124</v>
      </c>
      <c r="B104" s="57">
        <v>7500</v>
      </c>
      <c r="C104" s="55">
        <v>1000000</v>
      </c>
      <c r="D104" s="55">
        <v>86750</v>
      </c>
      <c r="E104" s="56">
        <f>D104/C104*100</f>
        <v>8.6749999999999989</v>
      </c>
      <c r="F104" s="59"/>
      <c r="G104" s="55"/>
      <c r="H104" s="56"/>
      <c r="I104" s="55">
        <f t="shared" ref="I104:I105" si="47">C104+F104</f>
        <v>1000000</v>
      </c>
      <c r="J104" s="55">
        <f t="shared" ref="J104:J105" si="48">D104+G104</f>
        <v>86750</v>
      </c>
      <c r="K104" s="56">
        <f>J104/I104*100</f>
        <v>8.6749999999999989</v>
      </c>
      <c r="N104" s="16"/>
    </row>
    <row r="105" spans="1:14" ht="72.75" customHeight="1">
      <c r="A105" s="53" t="s">
        <v>125</v>
      </c>
      <c r="B105" s="57">
        <v>7600</v>
      </c>
      <c r="C105" s="55">
        <v>11929986.789999999</v>
      </c>
      <c r="D105" s="55">
        <v>1422002.63</v>
      </c>
      <c r="E105" s="56">
        <f t="shared" ref="E105" si="49">D105/C105*100</f>
        <v>11.919565838848678</v>
      </c>
      <c r="F105" s="55">
        <v>700577629.70000005</v>
      </c>
      <c r="G105" s="55">
        <v>440731801.25</v>
      </c>
      <c r="H105" s="56">
        <f>G105/F105*100</f>
        <v>62.909773673294325</v>
      </c>
      <c r="I105" s="55">
        <f t="shared" si="47"/>
        <v>712507616.49000001</v>
      </c>
      <c r="J105" s="55">
        <f t="shared" si="48"/>
        <v>442153803.88</v>
      </c>
      <c r="K105" s="56">
        <f t="shared" ref="K105" si="50">J105/I105*100</f>
        <v>62.056010861773792</v>
      </c>
      <c r="N105" s="16"/>
    </row>
    <row r="106" spans="1:14" ht="129.75" customHeight="1">
      <c r="A106" s="53" t="s">
        <v>121</v>
      </c>
      <c r="B106" s="57">
        <v>7700</v>
      </c>
      <c r="C106" s="55">
        <v>1008250</v>
      </c>
      <c r="D106" s="55">
        <v>14519.38</v>
      </c>
      <c r="E106" s="56">
        <f t="shared" ref="E106:E110" si="51">D106/C106*100</f>
        <v>1.4400575254153236</v>
      </c>
      <c r="F106" s="55">
        <v>407083471.63999999</v>
      </c>
      <c r="G106" s="55">
        <v>3467736.1</v>
      </c>
      <c r="H106" s="56">
        <f>G106/F106*100</f>
        <v>0.85184890608053387</v>
      </c>
      <c r="I106" s="55">
        <f t="shared" ref="I106:J110" si="52">C106+F106</f>
        <v>408091721.63999999</v>
      </c>
      <c r="J106" s="55">
        <f t="shared" ref="J106" si="53">D106+G106</f>
        <v>3482255.48</v>
      </c>
      <c r="K106" s="56">
        <f t="shared" ref="K106" si="54">J106/I106*100</f>
        <v>0.85330216109404144</v>
      </c>
      <c r="N106" s="16"/>
    </row>
    <row r="107" spans="1:14" s="13" customFormat="1" ht="60.75" customHeight="1">
      <c r="A107" s="49" t="s">
        <v>81</v>
      </c>
      <c r="B107" s="58">
        <v>8000</v>
      </c>
      <c r="C107" s="51">
        <f>SUM(C108:C112)</f>
        <v>269322077</v>
      </c>
      <c r="D107" s="51">
        <f>SUM(D108:D112)</f>
        <v>18396982.979999997</v>
      </c>
      <c r="E107" s="52">
        <f t="shared" si="51"/>
        <v>6.8308484714381574</v>
      </c>
      <c r="F107" s="51">
        <f>SUM(F108:F112)</f>
        <v>486872325.44</v>
      </c>
      <c r="G107" s="51">
        <f>SUM(G108:G112)</f>
        <v>293726147.99000001</v>
      </c>
      <c r="H107" s="52">
        <f>G107/F107*100</f>
        <v>60.329193639123268</v>
      </c>
      <c r="I107" s="51">
        <f>SUM(I108:I112)</f>
        <v>756194402.44000006</v>
      </c>
      <c r="J107" s="51">
        <f>SUM(J108:J112)</f>
        <v>312123130.96999991</v>
      </c>
      <c r="K107" s="52">
        <f t="shared" ref="K107:K110" si="55">J107/I107*100</f>
        <v>41.275514598214073</v>
      </c>
      <c r="N107" s="16"/>
    </row>
    <row r="108" spans="1:14" s="13" customFormat="1" ht="78.75" customHeight="1">
      <c r="A108" s="53" t="s">
        <v>126</v>
      </c>
      <c r="B108" s="57">
        <v>8100</v>
      </c>
      <c r="C108" s="55">
        <f>303780+3060914</f>
        <v>3364694</v>
      </c>
      <c r="D108" s="55">
        <v>2062086.36</v>
      </c>
      <c r="E108" s="56">
        <f t="shared" si="51"/>
        <v>61.285999856153339</v>
      </c>
      <c r="F108" s="51"/>
      <c r="G108" s="55">
        <v>565358.48</v>
      </c>
      <c r="H108" s="52"/>
      <c r="I108" s="55">
        <f t="shared" si="52"/>
        <v>3364694</v>
      </c>
      <c r="J108" s="55">
        <f t="shared" si="52"/>
        <v>2627444.84</v>
      </c>
      <c r="K108" s="56">
        <f t="shared" si="55"/>
        <v>78.088671362091162</v>
      </c>
      <c r="N108" s="16"/>
    </row>
    <row r="109" spans="1:14" ht="60.75" customHeight="1">
      <c r="A109" s="53" t="s">
        <v>127</v>
      </c>
      <c r="B109" s="57">
        <v>8200</v>
      </c>
      <c r="C109" s="55">
        <v>62214535</v>
      </c>
      <c r="D109" s="55">
        <v>13983297</v>
      </c>
      <c r="E109" s="56">
        <f t="shared" si="51"/>
        <v>22.475932673932224</v>
      </c>
      <c r="F109" s="55">
        <v>484806700</v>
      </c>
      <c r="G109" s="55">
        <v>292586366.88999999</v>
      </c>
      <c r="H109" s="56">
        <f>G109/F109*100</f>
        <v>60.351139307686964</v>
      </c>
      <c r="I109" s="55">
        <f t="shared" si="52"/>
        <v>547021235</v>
      </c>
      <c r="J109" s="55">
        <f t="shared" si="52"/>
        <v>306569663.88999999</v>
      </c>
      <c r="K109" s="56">
        <f t="shared" si="55"/>
        <v>56.043466738544431</v>
      </c>
      <c r="N109" s="17"/>
    </row>
    <row r="110" spans="1:14" ht="78" customHeight="1">
      <c r="A110" s="53" t="s">
        <v>128</v>
      </c>
      <c r="B110" s="57">
        <v>8300</v>
      </c>
      <c r="C110" s="55">
        <f>1317600+91000+1094248</f>
        <v>2502848</v>
      </c>
      <c r="D110" s="55">
        <v>1778384.22</v>
      </c>
      <c r="E110" s="56">
        <f t="shared" si="51"/>
        <v>71.054423600634152</v>
      </c>
      <c r="F110" s="55">
        <v>2065625.44</v>
      </c>
      <c r="G110" s="55">
        <v>574422.62</v>
      </c>
      <c r="H110" s="56">
        <f>G110/F110*100</f>
        <v>27.808653441061416</v>
      </c>
      <c r="I110" s="55">
        <f t="shared" si="52"/>
        <v>4568473.4399999995</v>
      </c>
      <c r="J110" s="55">
        <f t="shared" si="52"/>
        <v>2352806.84</v>
      </c>
      <c r="K110" s="56">
        <f t="shared" si="55"/>
        <v>51.500941636206598</v>
      </c>
      <c r="N110" s="17"/>
    </row>
    <row r="111" spans="1:14" ht="56.25" customHeight="1">
      <c r="A111" s="53" t="s">
        <v>129</v>
      </c>
      <c r="B111" s="57">
        <v>8400</v>
      </c>
      <c r="C111" s="55">
        <v>1240000</v>
      </c>
      <c r="D111" s="55">
        <v>573215.4</v>
      </c>
      <c r="E111" s="56">
        <f t="shared" ref="E111:E117" si="56">D111/C111*100</f>
        <v>46.227048387096772</v>
      </c>
      <c r="F111" s="55"/>
      <c r="G111" s="55"/>
      <c r="H111" s="56"/>
      <c r="I111" s="55">
        <f t="shared" ref="I111" si="57">C111+F111</f>
        <v>1240000</v>
      </c>
      <c r="J111" s="55">
        <f t="shared" ref="J111" si="58">D111+G111</f>
        <v>573215.4</v>
      </c>
      <c r="K111" s="56">
        <f t="shared" ref="K111:K114" si="59">J111/I111*100</f>
        <v>46.227048387096772</v>
      </c>
      <c r="N111" s="17"/>
    </row>
    <row r="112" spans="1:14" ht="58.5" customHeight="1">
      <c r="A112" s="53" t="s">
        <v>107</v>
      </c>
      <c r="B112" s="57">
        <v>8710</v>
      </c>
      <c r="C112" s="55">
        <v>200000000</v>
      </c>
      <c r="D112" s="55"/>
      <c r="E112" s="56">
        <f t="shared" si="56"/>
        <v>0</v>
      </c>
      <c r="F112" s="55"/>
      <c r="G112" s="55"/>
      <c r="H112" s="56"/>
      <c r="I112" s="55">
        <f>C112+F112</f>
        <v>200000000</v>
      </c>
      <c r="J112" s="55"/>
      <c r="K112" s="56"/>
      <c r="N112" s="16"/>
    </row>
    <row r="113" spans="1:18" s="13" customFormat="1" ht="54.75" customHeight="1">
      <c r="A113" s="49" t="s">
        <v>62</v>
      </c>
      <c r="B113" s="58">
        <v>9000</v>
      </c>
      <c r="C113" s="43">
        <f>C114+C115+C116</f>
        <v>559826932.68000007</v>
      </c>
      <c r="D113" s="43">
        <f>D114+D115+D116</f>
        <v>462894864.67000002</v>
      </c>
      <c r="E113" s="52">
        <f t="shared" si="56"/>
        <v>82.685351069844486</v>
      </c>
      <c r="F113" s="51">
        <f>F115+F116</f>
        <v>85049365</v>
      </c>
      <c r="G113" s="51">
        <f>G115+G116</f>
        <v>85019492</v>
      </c>
      <c r="H113" s="52">
        <f t="shared" ref="H113:H116" si="60">G113/F113*100</f>
        <v>99.964875693075427</v>
      </c>
      <c r="I113" s="43">
        <f>I114+I115+I116</f>
        <v>644876297.68000007</v>
      </c>
      <c r="J113" s="43">
        <f>J114+J115+J116</f>
        <v>547914356.67000008</v>
      </c>
      <c r="K113" s="52">
        <f t="shared" si="59"/>
        <v>84.964257275569096</v>
      </c>
      <c r="N113" s="16"/>
    </row>
    <row r="114" spans="1:18" ht="50.25" customHeight="1">
      <c r="A114" s="53" t="s">
        <v>59</v>
      </c>
      <c r="B114" s="57">
        <v>9110</v>
      </c>
      <c r="C114" s="55">
        <v>379020400</v>
      </c>
      <c r="D114" s="55">
        <v>284265000</v>
      </c>
      <c r="E114" s="56">
        <f t="shared" si="56"/>
        <v>74.999920848587564</v>
      </c>
      <c r="F114" s="55"/>
      <c r="G114" s="55"/>
      <c r="H114" s="52"/>
      <c r="I114" s="55">
        <f t="shared" ref="I114:J116" si="61">C114+F114</f>
        <v>379020400</v>
      </c>
      <c r="J114" s="55">
        <f t="shared" si="61"/>
        <v>284265000</v>
      </c>
      <c r="K114" s="56">
        <f t="shared" si="59"/>
        <v>74.999920848587564</v>
      </c>
      <c r="N114" s="16"/>
    </row>
    <row r="115" spans="1:18" ht="50.25" customHeight="1">
      <c r="A115" s="53" t="s">
        <v>64</v>
      </c>
      <c r="B115" s="57">
        <v>9770</v>
      </c>
      <c r="C115" s="55">
        <v>2611700</v>
      </c>
      <c r="D115" s="55">
        <v>1043016.99</v>
      </c>
      <c r="E115" s="56">
        <f t="shared" si="56"/>
        <v>39.936324616150401</v>
      </c>
      <c r="F115" s="55">
        <v>3500000</v>
      </c>
      <c r="G115" s="55">
        <v>3500000</v>
      </c>
      <c r="H115" s="56">
        <f t="shared" si="60"/>
        <v>100</v>
      </c>
      <c r="I115" s="55">
        <f t="shared" si="61"/>
        <v>6111700</v>
      </c>
      <c r="J115" s="55">
        <f t="shared" si="61"/>
        <v>4543016.99</v>
      </c>
      <c r="K115" s="56">
        <f>J115/I115*100</f>
        <v>74.333115008917332</v>
      </c>
      <c r="N115" s="16"/>
    </row>
    <row r="116" spans="1:18" ht="108.75" customHeight="1">
      <c r="A116" s="53" t="s">
        <v>108</v>
      </c>
      <c r="B116" s="57">
        <v>9800</v>
      </c>
      <c r="C116" s="55">
        <f>7073268+171121564.68</f>
        <v>178194832.68000001</v>
      </c>
      <c r="D116" s="55">
        <f>7073268+170513579.68</f>
        <v>177586847.68000001</v>
      </c>
      <c r="E116" s="56">
        <f t="shared" si="56"/>
        <v>99.658808849361066</v>
      </c>
      <c r="F116" s="55">
        <v>81549365</v>
      </c>
      <c r="G116" s="55">
        <v>81519492</v>
      </c>
      <c r="H116" s="56">
        <f t="shared" si="60"/>
        <v>99.963368200353244</v>
      </c>
      <c r="I116" s="55">
        <f t="shared" si="61"/>
        <v>259744197.68000001</v>
      </c>
      <c r="J116" s="55">
        <f t="shared" si="61"/>
        <v>259106339.68000001</v>
      </c>
      <c r="K116" s="56">
        <f>J116/I116*100</f>
        <v>99.754428393127824</v>
      </c>
      <c r="N116" s="16"/>
    </row>
    <row r="117" spans="1:18" s="13" customFormat="1" ht="69.75" customHeight="1">
      <c r="A117" s="61" t="s">
        <v>3</v>
      </c>
      <c r="B117" s="62"/>
      <c r="C117" s="51">
        <f>C53+C57+C69+C71+C85+C95+C100+C107+C113+C90</f>
        <v>3787199113.4000001</v>
      </c>
      <c r="D117" s="51">
        <f>D53+D57+D69+D71+D85+D95+D100+D107+D113+D90</f>
        <v>2424096295.0100002</v>
      </c>
      <c r="E117" s="52">
        <f t="shared" si="56"/>
        <v>64.007627336861646</v>
      </c>
      <c r="F117" s="51">
        <f>F53+F57+F69+F71+F85+F95+F100+F107+F113+F90</f>
        <v>2520234092.4900002</v>
      </c>
      <c r="G117" s="43">
        <f>G53+G57+G69+G71+G85+G95+G100+G107+G113+G90</f>
        <v>1211718574.71</v>
      </c>
      <c r="H117" s="52">
        <f>G117/F117*100</f>
        <v>48.079604125695234</v>
      </c>
      <c r="I117" s="51">
        <f>I53+I57+I69+I71+I85+I95+I100+I107+I113+I90</f>
        <v>6307433205.8900003</v>
      </c>
      <c r="J117" s="51">
        <f>J53+J57+J69+J71+J85+J95+J100+J107+J113+J90</f>
        <v>3635814869.7200003</v>
      </c>
      <c r="K117" s="52">
        <f>J117/I117*100</f>
        <v>57.643335268692312</v>
      </c>
      <c r="N117" s="16"/>
      <c r="R117" s="16"/>
    </row>
    <row r="118" spans="1:18" s="19" customFormat="1" ht="66.75" customHeight="1">
      <c r="A118" s="31" t="s">
        <v>9</v>
      </c>
      <c r="B118" s="31"/>
      <c r="C118" s="32">
        <v>35900000</v>
      </c>
      <c r="D118" s="32">
        <v>1000000</v>
      </c>
      <c r="E118" s="33"/>
      <c r="F118" s="32">
        <v>917654</v>
      </c>
      <c r="G118" s="55">
        <v>762687.91</v>
      </c>
      <c r="H118" s="33"/>
      <c r="I118" s="32">
        <f>SUM(C118+F118)</f>
        <v>36817654</v>
      </c>
      <c r="J118" s="32">
        <f>SUM(D118+G118)</f>
        <v>1762687.9100000001</v>
      </c>
      <c r="K118" s="33"/>
    </row>
    <row r="119" spans="1:18" ht="68.25" customHeight="1">
      <c r="A119" s="63" t="s">
        <v>10</v>
      </c>
      <c r="B119" s="64"/>
      <c r="C119" s="55">
        <v>-981607952.29999995</v>
      </c>
      <c r="D119" s="55">
        <v>-1340745851.9200001</v>
      </c>
      <c r="E119" s="55"/>
      <c r="F119" s="55">
        <v>1844166788.8499999</v>
      </c>
      <c r="G119" s="55">
        <v>990761679.89999998</v>
      </c>
      <c r="H119" s="55"/>
      <c r="I119" s="55">
        <f>C119+F119</f>
        <v>862558836.54999995</v>
      </c>
      <c r="J119" s="55">
        <f>D119+G119</f>
        <v>-349984172.0200001</v>
      </c>
      <c r="K119" s="56"/>
      <c r="N119" s="17"/>
    </row>
    <row r="120" spans="1:18" s="7" customFormat="1" ht="79.5" customHeight="1">
      <c r="A120" s="21"/>
      <c r="B120" s="22"/>
      <c r="C120" s="28">
        <f t="shared" ref="C120:K120" si="62">C50+C119-C117-C118</f>
        <v>-4.76837158203125E-7</v>
      </c>
      <c r="D120" s="24">
        <f t="shared" si="62"/>
        <v>-4.76837158203125E-7</v>
      </c>
      <c r="E120" s="24">
        <f t="shared" si="62"/>
        <v>14.370556711313057</v>
      </c>
      <c r="F120" s="24">
        <f t="shared" si="62"/>
        <v>-4.76837158203125E-7</v>
      </c>
      <c r="G120" s="24">
        <f t="shared" si="62"/>
        <v>-1.5262048691511154E-7</v>
      </c>
      <c r="H120" s="24">
        <f t="shared" si="62"/>
        <v>-15.328568786162073</v>
      </c>
      <c r="I120" s="24">
        <f t="shared" si="62"/>
        <v>0</v>
      </c>
      <c r="J120" s="24">
        <f t="shared" si="62"/>
        <v>-6.2957406044006348E-7</v>
      </c>
      <c r="K120" s="24">
        <f t="shared" si="62"/>
        <v>15.099929268456464</v>
      </c>
      <c r="L120" s="6"/>
    </row>
    <row r="121" spans="1:18" ht="29.25" customHeight="1">
      <c r="A121" s="96" t="s">
        <v>91</v>
      </c>
      <c r="B121" s="96"/>
      <c r="C121" s="96"/>
      <c r="D121" s="65"/>
      <c r="E121" s="66"/>
      <c r="F121" s="65"/>
      <c r="G121" s="65"/>
      <c r="H121" s="66"/>
      <c r="I121" s="67"/>
      <c r="J121" s="67"/>
      <c r="K121" s="23"/>
    </row>
    <row r="122" spans="1:18" ht="4.5" customHeight="1">
      <c r="A122" s="96"/>
      <c r="B122" s="96"/>
      <c r="C122" s="96"/>
      <c r="D122" s="65"/>
      <c r="E122" s="66"/>
      <c r="F122" s="65"/>
      <c r="G122" s="65"/>
      <c r="H122" s="66"/>
      <c r="I122" s="65"/>
      <c r="J122" s="65"/>
      <c r="K122" s="23"/>
    </row>
    <row r="123" spans="1:18" ht="33">
      <c r="A123" s="68" t="s">
        <v>14</v>
      </c>
      <c r="B123" s="69"/>
      <c r="C123" s="70"/>
      <c r="D123" s="65"/>
      <c r="E123" s="66"/>
      <c r="F123" s="65"/>
      <c r="G123" s="65"/>
      <c r="H123" s="66"/>
      <c r="I123" s="95" t="s">
        <v>109</v>
      </c>
      <c r="J123" s="95"/>
      <c r="K123" s="23"/>
    </row>
    <row r="124" spans="1:18" ht="33">
      <c r="A124" s="68"/>
      <c r="B124" s="69"/>
      <c r="C124" s="71">
        <f>C54+C123-C121-C122</f>
        <v>192310781.06999999</v>
      </c>
      <c r="D124" s="65"/>
      <c r="E124" s="66"/>
      <c r="F124" s="65"/>
      <c r="G124" s="65"/>
      <c r="H124" s="66"/>
      <c r="I124" s="72"/>
      <c r="J124" s="72"/>
      <c r="K124" s="23"/>
    </row>
    <row r="125" spans="1:18" ht="19.5" customHeight="1">
      <c r="A125" s="73"/>
      <c r="B125" s="74"/>
      <c r="C125" s="75"/>
      <c r="D125" s="76"/>
      <c r="E125" s="77"/>
      <c r="F125" s="76"/>
      <c r="G125" s="76"/>
      <c r="H125" s="77"/>
      <c r="I125" s="78"/>
      <c r="J125" s="78"/>
    </row>
    <row r="126" spans="1:18" ht="48" customHeight="1">
      <c r="A126" s="73" t="s">
        <v>36</v>
      </c>
      <c r="B126" s="74"/>
      <c r="C126" s="79"/>
      <c r="D126" s="79"/>
      <c r="E126" s="77"/>
      <c r="F126" s="79"/>
      <c r="G126" s="79"/>
      <c r="H126" s="77"/>
      <c r="I126" s="78" t="s">
        <v>110</v>
      </c>
      <c r="J126" s="78"/>
      <c r="K126" s="10"/>
    </row>
    <row r="127" spans="1:18" ht="23.25" customHeight="1">
      <c r="A127" s="93"/>
      <c r="B127" s="93"/>
      <c r="C127" s="93"/>
      <c r="D127" s="8"/>
      <c r="F127" s="11"/>
      <c r="G127" s="8"/>
      <c r="I127" s="94"/>
      <c r="J127" s="94"/>
      <c r="K127" s="94"/>
    </row>
    <row r="128" spans="1:18" ht="23.25">
      <c r="C128" s="17">
        <f>C117+C118-C50-C119</f>
        <v>0</v>
      </c>
      <c r="D128" s="17">
        <f>D117+D118-D50-D119</f>
        <v>0</v>
      </c>
      <c r="E128" s="17"/>
      <c r="F128" s="17">
        <f>F117+F118-F50-F119</f>
        <v>0</v>
      </c>
      <c r="G128" s="17">
        <f>G117+G118-G50-G119</f>
        <v>0</v>
      </c>
      <c r="H128" s="17"/>
      <c r="I128" s="17">
        <f>I117+I118-I50-I119</f>
        <v>0</v>
      </c>
      <c r="J128" s="17">
        <f>J117+J118-J50-J119</f>
        <v>5.9604644775390625E-7</v>
      </c>
      <c r="K128" s="12"/>
    </row>
    <row r="129" spans="3:11" ht="23.25">
      <c r="C129" s="8"/>
      <c r="D129" s="17"/>
      <c r="E129" s="12"/>
      <c r="F129" s="8"/>
      <c r="G129" s="17"/>
      <c r="H129" s="12"/>
      <c r="I129" s="8"/>
      <c r="J129" s="8"/>
      <c r="K129" s="12"/>
    </row>
    <row r="133" spans="3:11" ht="23.25">
      <c r="C133" s="17"/>
      <c r="D133" s="17"/>
      <c r="E133" s="17"/>
      <c r="F133" s="17"/>
      <c r="G133" s="17"/>
      <c r="H133" s="17"/>
      <c r="I133" s="17"/>
      <c r="J133" s="17"/>
    </row>
    <row r="139" spans="3:11" ht="23.25">
      <c r="C139" s="18"/>
      <c r="D139" s="18"/>
      <c r="E139" s="18"/>
      <c r="F139" s="18"/>
      <c r="G139" s="18"/>
      <c r="H139" s="18"/>
      <c r="I139" s="18"/>
      <c r="J139" s="18"/>
    </row>
  </sheetData>
  <mergeCells count="16">
    <mergeCell ref="A127:C127"/>
    <mergeCell ref="I127:K127"/>
    <mergeCell ref="I123:J123"/>
    <mergeCell ref="A121:C122"/>
    <mergeCell ref="I2:K2"/>
    <mergeCell ref="F6:H6"/>
    <mergeCell ref="A9:K9"/>
    <mergeCell ref="A52:K52"/>
    <mergeCell ref="I6:K6"/>
    <mergeCell ref="A6:A7"/>
    <mergeCell ref="B6:B7"/>
    <mergeCell ref="I1:K1"/>
    <mergeCell ref="I3:K3"/>
    <mergeCell ref="A4:K4"/>
    <mergeCell ref="J5:K5"/>
    <mergeCell ref="C6:E6"/>
  </mergeCells>
  <phoneticPr fontId="2" type="noConversion"/>
  <hyperlinks>
    <hyperlink ref="A32" r:id="rId1" location="n3" display="https://zakon.rada.gov.ua/rada/show/971_002-20 - n3"/>
    <hyperlink ref="A34" r:id="rId2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2" firstPageNumber="2" orientation="landscape" useFirstPageNumber="1" r:id="rId3"/>
  <headerFooter differentFirst="1" alignWithMargins="0">
    <oddHeader>&amp;C&amp;"Times New Roman,полужирный"&amp;24 &amp;P&amp;R&amp;"Times New Roman,обычный"&amp;24Продовження  додатка</oddHeader>
    <firstHeader>&amp;C&amp;"Times New Roman,полужирный"&amp;20 2</firstHeader>
  </headerFooter>
  <rowBreaks count="7" manualBreakCount="7">
    <brk id="17" max="10" man="1"/>
    <brk id="31" max="10" man="1"/>
    <brk id="50" max="10" man="1"/>
    <brk id="66" max="10" man="1"/>
    <brk id="78" max="10" man="1"/>
    <brk id="92" max="10" man="1"/>
    <brk id="10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2023-10-11T08:58:27Z</cp:lastPrinted>
  <dcterms:created xsi:type="dcterms:W3CDTF">2008-02-19T13:14:27Z</dcterms:created>
  <dcterms:modified xsi:type="dcterms:W3CDTF">2023-10-11T10:47:33Z</dcterms:modified>
</cp:coreProperties>
</file>