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dmin1\Desktop\Сесія 20.05\"/>
    </mc:Choice>
  </mc:AlternateContent>
  <bookViews>
    <workbookView xWindow="0" yWindow="0" windowWidth="28800" windowHeight="11475"/>
  </bookViews>
  <sheets>
    <sheet name="травень" sheetId="1" r:id="rId1"/>
  </sheets>
  <definedNames>
    <definedName name="_xlnm.Print_Titles" localSheetId="0">травень!$5:$9</definedName>
    <definedName name="_xlnm.Print_Area" localSheetId="0">травень!$A$1:$L$323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7" i="1" l="1"/>
  <c r="K318" i="1" l="1"/>
  <c r="J318" i="1"/>
  <c r="G318" i="1"/>
  <c r="I317" i="1"/>
  <c r="I318" i="1" s="1"/>
  <c r="K285" i="1"/>
  <c r="J285" i="1"/>
  <c r="I285" i="1"/>
  <c r="H285" i="1"/>
  <c r="G285" i="1"/>
  <c r="K281" i="1"/>
  <c r="J281" i="1"/>
  <c r="I281" i="1"/>
  <c r="H281" i="1"/>
  <c r="G281" i="1"/>
  <c r="K277" i="1"/>
  <c r="J277" i="1"/>
  <c r="I277" i="1"/>
  <c r="H277" i="1"/>
  <c r="G277" i="1"/>
  <c r="K273" i="1"/>
  <c r="J273" i="1"/>
  <c r="I273" i="1"/>
  <c r="H273" i="1"/>
  <c r="G273" i="1"/>
  <c r="K269" i="1"/>
  <c r="J269" i="1"/>
  <c r="I269" i="1"/>
  <c r="H269" i="1"/>
  <c r="G269" i="1"/>
  <c r="K265" i="1"/>
  <c r="J265" i="1"/>
  <c r="I265" i="1"/>
  <c r="H265" i="1"/>
  <c r="G265" i="1"/>
  <c r="I262" i="1"/>
  <c r="I261" i="1"/>
  <c r="I259" i="1"/>
  <c r="K258" i="1"/>
  <c r="J258" i="1"/>
  <c r="H258" i="1"/>
  <c r="G258" i="1"/>
  <c r="H256" i="1"/>
  <c r="K254" i="1"/>
  <c r="J254" i="1"/>
  <c r="I254" i="1"/>
  <c r="H254" i="1"/>
  <c r="G254" i="1"/>
  <c r="K250" i="1"/>
  <c r="J250" i="1"/>
  <c r="I250" i="1"/>
  <c r="H250" i="1"/>
  <c r="G250" i="1"/>
  <c r="K246" i="1"/>
  <c r="J246" i="1"/>
  <c r="I246" i="1"/>
  <c r="H246" i="1"/>
  <c r="G246" i="1"/>
  <c r="K243" i="1"/>
  <c r="J243" i="1"/>
  <c r="I243" i="1"/>
  <c r="H243" i="1"/>
  <c r="G243" i="1"/>
  <c r="K240" i="1"/>
  <c r="J240" i="1"/>
  <c r="I240" i="1"/>
  <c r="H240" i="1"/>
  <c r="G240" i="1"/>
  <c r="I237" i="1"/>
  <c r="I236" i="1"/>
  <c r="K235" i="1"/>
  <c r="J235" i="1"/>
  <c r="H235" i="1"/>
  <c r="G235" i="1"/>
  <c r="J233" i="1"/>
  <c r="K231" i="1"/>
  <c r="H231" i="1"/>
  <c r="I231" i="1" s="1"/>
  <c r="K230" i="1"/>
  <c r="H230" i="1"/>
  <c r="I230" i="1" s="1"/>
  <c r="K229" i="1"/>
  <c r="H229" i="1"/>
  <c r="I229" i="1" s="1"/>
  <c r="K228" i="1"/>
  <c r="I228" i="1"/>
  <c r="H228" i="1"/>
  <c r="K227" i="1"/>
  <c r="G227" i="1"/>
  <c r="G233" i="1" s="1"/>
  <c r="K225" i="1"/>
  <c r="J225" i="1"/>
  <c r="I225" i="1"/>
  <c r="H225" i="1"/>
  <c r="G225" i="1"/>
  <c r="K201" i="1"/>
  <c r="J201" i="1"/>
  <c r="I201" i="1"/>
  <c r="H201" i="1"/>
  <c r="G201" i="1"/>
  <c r="J178" i="1"/>
  <c r="H178" i="1"/>
  <c r="I175" i="1"/>
  <c r="G175" i="1"/>
  <c r="G178" i="1" s="1"/>
  <c r="K174" i="1"/>
  <c r="I174" i="1"/>
  <c r="K173" i="1"/>
  <c r="K178" i="1" s="1"/>
  <c r="I173" i="1"/>
  <c r="I172" i="1"/>
  <c r="K170" i="1"/>
  <c r="J170" i="1"/>
  <c r="I170" i="1"/>
  <c r="G170" i="1"/>
  <c r="H163" i="1"/>
  <c r="H162" i="1"/>
  <c r="K154" i="1"/>
  <c r="J154" i="1"/>
  <c r="I154" i="1"/>
  <c r="H154" i="1"/>
  <c r="G154" i="1"/>
  <c r="H147" i="1"/>
  <c r="G147" i="1"/>
  <c r="I140" i="1"/>
  <c r="I147" i="1" s="1"/>
  <c r="J139" i="1"/>
  <c r="K139" i="1" s="1"/>
  <c r="J138" i="1"/>
  <c r="K138" i="1" s="1"/>
  <c r="K120" i="1"/>
  <c r="K136" i="1" s="1"/>
  <c r="J120" i="1"/>
  <c r="J136" i="1" s="1"/>
  <c r="I120" i="1"/>
  <c r="I136" i="1" s="1"/>
  <c r="H120" i="1"/>
  <c r="H136" i="1" s="1"/>
  <c r="G120" i="1"/>
  <c r="G136" i="1" s="1"/>
  <c r="H117" i="1"/>
  <c r="H112" i="1"/>
  <c r="G112" i="1"/>
  <c r="H105" i="1"/>
  <c r="I104" i="1"/>
  <c r="H96" i="1"/>
  <c r="I93" i="1"/>
  <c r="H93" i="1"/>
  <c r="G86" i="1"/>
  <c r="H75" i="1"/>
  <c r="G75" i="1"/>
  <c r="I70" i="1"/>
  <c r="H70" i="1"/>
  <c r="G70" i="1"/>
  <c r="H44" i="1"/>
  <c r="I34" i="1"/>
  <c r="I33" i="1"/>
  <c r="H33" i="1"/>
  <c r="G33" i="1"/>
  <c r="G30" i="1"/>
  <c r="I20" i="1"/>
  <c r="J20" i="1" s="1"/>
  <c r="K20" i="1" s="1"/>
  <c r="H20" i="1"/>
  <c r="G20" i="1"/>
  <c r="I18" i="1"/>
  <c r="J18" i="1" s="1"/>
  <c r="K18" i="1" s="1"/>
  <c r="H18" i="1"/>
  <c r="G18" i="1"/>
  <c r="H13" i="1"/>
  <c r="K12" i="1"/>
  <c r="I12" i="1"/>
  <c r="H12" i="1"/>
  <c r="G12" i="1"/>
  <c r="J11" i="1"/>
  <c r="K11" i="1" s="1"/>
  <c r="H11" i="1"/>
  <c r="G11" i="1"/>
  <c r="G23" i="1" s="1"/>
  <c r="G68" i="1" l="1"/>
  <c r="I235" i="1"/>
  <c r="I258" i="1"/>
  <c r="H288" i="1"/>
  <c r="H170" i="1"/>
  <c r="H263" i="1"/>
  <c r="H23" i="1"/>
  <c r="I68" i="1"/>
  <c r="H118" i="1"/>
  <c r="H227" i="1"/>
  <c r="I227" i="1" s="1"/>
  <c r="J263" i="1"/>
  <c r="J288" i="1"/>
  <c r="K147" i="1"/>
  <c r="H68" i="1"/>
  <c r="G118" i="1"/>
  <c r="I23" i="1"/>
  <c r="I118" i="1"/>
  <c r="J147" i="1"/>
  <c r="I178" i="1"/>
  <c r="K233" i="1"/>
  <c r="G263" i="1"/>
  <c r="K263" i="1"/>
  <c r="G288" i="1"/>
  <c r="K288" i="1"/>
  <c r="I288" i="1"/>
  <c r="I263" i="1"/>
  <c r="K23" i="1"/>
  <c r="I233" i="1"/>
  <c r="J23" i="1"/>
  <c r="J33" i="1"/>
  <c r="J70" i="1"/>
  <c r="H233" i="1"/>
  <c r="G319" i="1" l="1"/>
  <c r="H319" i="1"/>
  <c r="I319" i="1"/>
  <c r="K33" i="1"/>
  <c r="K68" i="1" s="1"/>
  <c r="J68" i="1"/>
  <c r="K70" i="1"/>
  <c r="K118" i="1" s="1"/>
  <c r="J118" i="1"/>
  <c r="J319" i="1" s="1"/>
  <c r="K319" i="1" l="1"/>
</calcChain>
</file>

<file path=xl/sharedStrings.xml><?xml version="1.0" encoding="utf-8"?>
<sst xmlns="http://schemas.openxmlformats.org/spreadsheetml/2006/main" count="1419" uniqueCount="574">
  <si>
    <t>Додаток 1  до Програми</t>
  </si>
  <si>
    <t>Напрями діяльності і заходи реалізації програми</t>
  </si>
  <si>
    <t>№
 з/п</t>
  </si>
  <si>
    <t>Завдання</t>
  </si>
  <si>
    <t>Зміст заходів</t>
  </si>
  <si>
    <t>Термін  виконання</t>
  </si>
  <si>
    <t>Виконавці</t>
  </si>
  <si>
    <t>Джерела  фінансування</t>
  </si>
  <si>
    <t>Орієнтовний обсяг фінансування по роках, тис.грн.</t>
  </si>
  <si>
    <t>Очікуваний 
результат</t>
  </si>
  <si>
    <t>2022 рік</t>
  </si>
  <si>
    <t>2023 рік</t>
  </si>
  <si>
    <t>2024 рік</t>
  </si>
  <si>
    <t>2025 рік</t>
  </si>
  <si>
    <t>2026 рік</t>
  </si>
  <si>
    <t>1. Забезпечення виконання закладами освіти основних функцій по наданню освітніх послуг</t>
  </si>
  <si>
    <t xml:space="preserve">1.1. Забезпечити оплату праці працівникам галузі
</t>
  </si>
  <si>
    <t>1.1.1. Виплачувати заробітну плату працівникам галузі.
 Оплата інструкторів з навчання учнів володіння квадрокоптером .</t>
  </si>
  <si>
    <t>2022-2026 роки</t>
  </si>
  <si>
    <t xml:space="preserve">Департамент освіти </t>
  </si>
  <si>
    <t>державний,
місцевий бюджети,
 інші кошти</t>
  </si>
  <si>
    <t xml:space="preserve">Своєчасна оплата праці працівників бюджетних установ </t>
  </si>
  <si>
    <t>1.2. Забезпечити оплату комунальних послуг та енергоносіїв</t>
  </si>
  <si>
    <t>1.2.1. Забезпечити  оплати тепло-водо - газопостачання, електроенергії, вивіз твердих побутових відходів.
Закупівля пелетів та твердого палива.</t>
  </si>
  <si>
    <t>місцевий  бюджет, 
інші кошти</t>
  </si>
  <si>
    <t>Проведення розрахунків за енергоносії.</t>
  </si>
  <si>
    <t>1.3. Забезпечити виконання  функцій та повноважень департаменту освіти та його структурних підрозділів.</t>
  </si>
  <si>
    <t>1.3.1. Утримувати заклади освіти міста відповідно до мережі, а також департамент освіти та структурні підрозділи департаменту освіти (матеріали, меблі, м`який інвентар, поточні ремонти, транспортні послуги, послуги зв`язку, охоронні  та інші послуги, товари довгостроково-го користування та інше обладнання, підручники, тощо) в тому числі за рахунок депутатських коштів, передбачених для забезпечення потреб виборчого округу(місто, область). 
Поточні ремонти споруд цивільного захисту тимчасових укриттів в навчальних закладах  освіти в умовах воєнного часу.
Створення "класів безпеки" (забезпечення обладнанням ) в ліцеях.</t>
  </si>
  <si>
    <t>місцевий бюджет, 
інші кошти</t>
  </si>
  <si>
    <t>Забезпечено функціонування освітньої мережі</t>
  </si>
  <si>
    <t>Відшкодування збитків, спричинених військовою агресією рф 28.05.2023р.
Створення на базі ліцею №4 м.Житомира дистанційної школи.</t>
  </si>
  <si>
    <t xml:space="preserve"> Матеріально-технічне оснащення кабінетів "Захист України" та опорних шкіл для проведення технічних занять відповідно до навчальної програми (придбання обладнання для кабінету "Захист України", придбання тренажерів, манекенів тощо).
Проведення тренувальних зборів (практичні заняття з прицільної стрільби).
Проведення комплексної експертизи проєкту будівництва "Нове будівництво споруди подвійного призначення (з захисними властивостями протирадіаційного укриття ) на території ліцею№15 міста Житомира за адресою:м.Житомир,вул.Вільський шлях, 261"</t>
  </si>
  <si>
    <t>1.4. Забезпечити заклади медикамен-тами та предметами медичного призна-чення</t>
  </si>
  <si>
    <t>1.4.1. Закупівля лікарських засобів та виробів медичного призначення закладами освіти</t>
  </si>
  <si>
    <t>місцевий бюджет, інші кошти</t>
  </si>
  <si>
    <t>Надання першої невідкладної допомоги</t>
  </si>
  <si>
    <t xml:space="preserve">1.4.2. Закупівля обладнання для медичних кабінетів закладів освіти </t>
  </si>
  <si>
    <t>місцевий бюджет</t>
  </si>
  <si>
    <t xml:space="preserve">Забезпечено  обладнанням  </t>
  </si>
  <si>
    <t>1.5. Забезпечити відрядження працівників</t>
  </si>
  <si>
    <t>1.5.1. Забезпечення мінімально необхідних освітніх заходів (відрядження)</t>
  </si>
  <si>
    <t>Забезпечено відрядження працівників</t>
  </si>
  <si>
    <t>1.6.Забезпечити безпечний рух дітей у темну пору доби</t>
  </si>
  <si>
    <t>1.6.1.Забезпечення дітей закладів освіти світловідбивними стрічками</t>
  </si>
  <si>
    <t>Забезпечено безпечний рух дітей у темну пору доби</t>
  </si>
  <si>
    <t>1.7.Забезпечити проведення масових заходів</t>
  </si>
  <si>
    <t>1.7.1.Забезпечення інтерактивними дошками заклади загальної середньої освіти та науково-методичний центр для проведення масових заходів</t>
  </si>
  <si>
    <t>Забезпечено інтерактивними дошками для проведення масових заходів</t>
  </si>
  <si>
    <t>Разом</t>
  </si>
  <si>
    <t xml:space="preserve"> 2. Дошкільна освіта</t>
  </si>
  <si>
    <t>2.1. Забезпечити реалізацію права дітей на дошкільну освіту</t>
  </si>
  <si>
    <t>2.1.1. Проведення щорічного обліку дітей дошкільного віку.</t>
  </si>
  <si>
    <t>фінансування не потребує</t>
  </si>
  <si>
    <t>Забезпечення якісного прогнозу розвитку мережі ЗДО відповідно до потреб населення</t>
  </si>
  <si>
    <t>2.1.2. Забезпечення гнучкого режиму роботи у закладах дошкільної  освіти відповідно до запитів батьківської громади міста.</t>
  </si>
  <si>
    <t xml:space="preserve">Забезпечення права батьків на врахування потреб їх родин щодо режиму перебування дітей у закладі </t>
  </si>
  <si>
    <t>2.1.3. Проведення соціально-педагогічного патронату сімей із дітьми з особливими освітніми потребами дошкільного віку, які не відвідують ЗДО , та надання консультаційної допомоги родинам.</t>
  </si>
  <si>
    <t>Забезпечення якісної та необхідної допомоги та рекомендацій батькам у сімейному вихованні, які обрали форму здобуття  дошкільної освіти у сім’ї.</t>
  </si>
  <si>
    <t>2.1.4. Залучення батьків до освітнього процесу через партнерську взаємодію педагогів дошкільних закладів та батьків вихованців ( використання інтерактивних форм роботи, інтернет-ресурсів)</t>
  </si>
  <si>
    <t>Забезпечено підготовку дітей до школи</t>
  </si>
  <si>
    <t>2.1.5.Підтримка закладів дошкільної освіти приватної форми власності</t>
  </si>
  <si>
    <t>в межах фінансової спроможності місцевого бюджету</t>
  </si>
  <si>
    <t xml:space="preserve">Надано фінансову підтримку приватним дошкільним закладам  </t>
  </si>
  <si>
    <t>2.1.6. Оплата платних послуг з виховання та утримання дітей з особливими освітніми потребами, які зареєстровані на території Житомирської міської територальної громади та відвідують  Житомирську спеціальну школу №2, Денишівську спеціальну школу та Березівську спеціальну школу Житомирської обласної ради</t>
  </si>
  <si>
    <t>2022 -2024 роки</t>
  </si>
  <si>
    <t>Забезпечено оплату платних послуг спеціальним школам</t>
  </si>
  <si>
    <t>2.2. Розширити мережу закладів дошкільної освіти відповідно до освітніх потреб населення</t>
  </si>
  <si>
    <t xml:space="preserve">2.2.1. Поступове відкриття груп у функціонуючих  закладах дошкільної освіти: 
ЖДНЗ №70 - 1 група, 20 місць,
ЖДНЗ №21- 4 групи, 75 місць
</t>
  </si>
  <si>
    <t>Відновлено 5 груп, збільшено на 95 місць</t>
  </si>
  <si>
    <t xml:space="preserve">2.2.2. Відкриття групових приміщень :
ЖЗДО №38 - 1 група 
ЖЗДО №38 - 1 група
ЖЗДО №34 - 1 група ясельна
ЖЗДО №65 - 1 група
ЖСЗДО №59 - 1 спеціальна  група   </t>
  </si>
  <si>
    <t>Відновлено 5 груп</t>
  </si>
  <si>
    <t xml:space="preserve">2.3.Забезпечити  досягнення оптимальних умов організації харчування дітей в дошкільних навчальних закладах міста </t>
  </si>
  <si>
    <t xml:space="preserve">2.3.1.Забезпечення харчуванням вихованців, дітей пільгових категорій  у закладах дошкільної  освіти згідно з відповідними рішеннями виконавчого комітету Житомирської міської ради  </t>
  </si>
  <si>
    <t>Забезпечення харчуванням дітей в закладах освіти.</t>
  </si>
  <si>
    <t>2.3.2. Підтримка запровадженої системи контролю за якістю харчування НАССР (РЕСЕРТИФІКАЦІЯ)</t>
  </si>
  <si>
    <t>Забезпечення безпеки та якості харчування дітей в закладах дошкільної освіти</t>
  </si>
  <si>
    <t>2.3.3.Оновлення  та закупівля холодильно-технологічного обладнання на харчоблоках закладів дошкільної освіти</t>
  </si>
  <si>
    <t>Оновлено старе енергозатратне холодильно-технологічне обладнання</t>
  </si>
  <si>
    <t>2.3.4.Аналіз організації харчування 
за календарний рік</t>
  </si>
  <si>
    <t>Визначення напрямків роботи для удосконалення процесу організації харчування</t>
  </si>
  <si>
    <t>2.3.5.Забезпечення ремонту вентиляційних систем на харчоблоках та у складських приміщеннях ЗДО</t>
  </si>
  <si>
    <t>Забезпечення санітарних умов в закладах</t>
  </si>
  <si>
    <t>2.3.6.Закупівля пароконвектоматів в закладах дошкільної  освіти (оплата відповідно до договору)</t>
  </si>
  <si>
    <t>Виконання договірних умов</t>
  </si>
  <si>
    <t>2.4. Створити комфортне та безпечне освітнє середовище для виховання та навчання дітей в закладах дошкільної освіти</t>
  </si>
  <si>
    <t>2.4.1. Придбання м`якого інвентаря (матраци, подушки, ковдри, постільна білизна) для ЗДО</t>
  </si>
  <si>
    <t>Забезпечення виконання вимог Санітарного регламенту</t>
  </si>
  <si>
    <t>2.4.2 Забезпечення закладів дошкільної освіти  дитячими меблями</t>
  </si>
  <si>
    <t xml:space="preserve">2.4.3. Придбання посуду на харчоблок ЗДО (кухонний) </t>
  </si>
  <si>
    <t>Забезпечення виконання вимог санітарного регламенту</t>
  </si>
  <si>
    <t>2.4.4. Забезпечення ремонту та придбання тіньових навісів</t>
  </si>
  <si>
    <t>Виконання вимог Санітарного регламенту для дошкільних навчальних закладів.</t>
  </si>
  <si>
    <t>2.4.5. Здійснення заходів по забезпеченню ЗДО гарячим проточним водопостачанням впродовж року (ЗДО №65)</t>
  </si>
  <si>
    <t>Забезпечення гарячою водою дітей</t>
  </si>
  <si>
    <t xml:space="preserve">2.4.6. Проведення  заходів з озеленення, догляду, утримання, охорони зелених насаджень від шкідників та хвороб.
Видалення аварійних насаджень/
прорідження крони. </t>
  </si>
  <si>
    <t>Проведення санітарного обрізання гілок, кронування дерев та видалення  аварійних  зелених насаджень</t>
  </si>
  <si>
    <t xml:space="preserve">2.4.7. Проведення заходів з  утилізації відпрацьованих люмінесцентних ламп </t>
  </si>
  <si>
    <t>За потреби</t>
  </si>
  <si>
    <t>Забезпечення безпечних умов навчання</t>
  </si>
  <si>
    <t xml:space="preserve">2.4.8. Закупівля контейнерів для збирання  твердих побутових відходів </t>
  </si>
  <si>
    <t>Забезпечення санітарно-епідемічного благополуччя</t>
  </si>
  <si>
    <t xml:space="preserve">2.4.9. Забезпечення зовнішнього освітлення територій закладів </t>
  </si>
  <si>
    <t xml:space="preserve">Виконання вимог п.1. розділу ІІ Санітарного регламенту </t>
  </si>
  <si>
    <t>2.4.10. Проведення ремонтних робіт по відновленню асфальтованого покриття та благоустрою територій закладів дошкільної освіти</t>
  </si>
  <si>
    <t xml:space="preserve">Попередження загрози для життя та здоров’я учасників освітнього процесу </t>
  </si>
  <si>
    <t>2.4.11. Проведення ремонтних робіт по відновленню та заміні огорожі закладів дошкільної освіти</t>
  </si>
  <si>
    <t>2.4.12. Встановлення камер відеоспостереження на території та входах в приміщення ЗДО</t>
  </si>
  <si>
    <t>2.4.13. Організація лабораторних досліджень:
-  піску га наявність яєць гельмінтів (2 рази квітень-жовтень);
- рівня освітленості (не рідше одного разу на рік);
- показників мікроклімату (температура, вологість (не рідше 2 разів на рік);
- якості води плавальних басейнів- якості  води, призначеної для приготування їжі та споживання як питної.</t>
  </si>
  <si>
    <t>Виконання вимог Санітарного регламенту для дошкільних навчальних закладів</t>
  </si>
  <si>
    <t>2.4.14. Заміна обладнання для систем очистки води</t>
  </si>
  <si>
    <t xml:space="preserve">Замінено обладнання системи очистки води </t>
  </si>
  <si>
    <t>2.4.15. Влаштування ресурсних кімнат у ЗДО</t>
  </si>
  <si>
    <t>місцевий/
державний бюджет</t>
  </si>
  <si>
    <t>В межах фінансової спроможності місцевого бюджету
 та коштів з державного бюджету</t>
  </si>
  <si>
    <t>Влаштовано ресурсні кімнати</t>
  </si>
  <si>
    <t xml:space="preserve">2.5. Забезпечити модернізацію освітнього середовища
</t>
  </si>
  <si>
    <t>2.5.1. Закупівля предметно-ігрового розвивального обладнання :м'які модулі , настільні розвивальні ігри(рамки-вкладиші, пальчикові лабіринти, шахи тощо),розвиваючі ігри В.Воскобовича,
логічні блоки Дьєнеша, кубики та квадрати Нікітіна, карточки Домана з DYD дисками для розвитку мовлення, палички Кюізенера), великі та малі комплекти ЛЕГО,великі набори атрибутів до сюжетно-рольових ігор</t>
  </si>
  <si>
    <t>Забезпечення повноцінного, змістовного перебування дітей у закладах , цікавого дозвілля для особистісного зростання кожної дитини з урахуванням її фізичних та психічних  можливостей .</t>
  </si>
  <si>
    <t>2.5.2.Поновлення  ігрового та спортивного обладнання на  майданчиках: ліани, стінки для метання та лазіння,  бігові доріжки, атрибути для ігор у футбол, хокей, баскетбол</t>
  </si>
  <si>
    <t>Забезпечення  змістовного  дозвілля  та  повноцінного  фізичного розвитку, формування здорового способу життя</t>
  </si>
  <si>
    <t>2.5.3. Впровадження інноваційної мультимедійної технології в освітній процес (придбання мультимедійного обладнання)</t>
  </si>
  <si>
    <t>Підвищення якості освітніх послуг.</t>
  </si>
  <si>
    <t>2.6. Забезпечити  програмно-методичний супровід з  врахуванням освітніх особливих потреб у навчанні та вихованні кожної дитини,у тому числі дітей з особливими освітніми потребами</t>
  </si>
  <si>
    <t>2.6.1. Постійне оновлення інформаційно-аналітичної бази даних програмно-методичного забезпечення.</t>
  </si>
  <si>
    <t>Забезпечення права педагогів на вільний доступ до інформаційно-аналітичної бази  та на вільний  вибір програм,форм та методів роботи з дітьми</t>
  </si>
  <si>
    <t>2.6.2. Забезпечення комплексними  програмами:
 - парціальними програми;
 - програмами для роботи з дітьми, які мають особливі освітні потреби.</t>
  </si>
  <si>
    <t xml:space="preserve">Забезпечено ефективність та змістовність корекційно-відновлювальної роботи з дітьми , які мають особливі освітні потреби, відповідно до нозологій </t>
  </si>
  <si>
    <t>2.6.3. Постійне оновлення даних освітніх технологій, експериментальної та інноваційної діяльності</t>
  </si>
  <si>
    <t xml:space="preserve">Підвищення рівня ефективності та результативності освітнього процесу.
</t>
  </si>
  <si>
    <t>2.6.4. Участь закладів дошкільної освіти міста у експериментальній діяльності з технологій роботи з дітьми раннього віку</t>
  </si>
  <si>
    <t>Забезпечено оволодіння педагогами новітніми технологіями, передовим педагогічним досвідом з метою більш якісного та результативного досягнення рівня загальних компетентностей дітей в умовах ЗДО.</t>
  </si>
  <si>
    <t>2.6.5. Участь в роботі з дітьми за технологією психолого-педагогічного проектування діяльності дітей, за програмою «Впевнений старт» тощо.</t>
  </si>
  <si>
    <t>2.7. Забезпечити формування різнобічно розвиненої, духовно багатої, оптимістично та патріотично налаштованої особистості</t>
  </si>
  <si>
    <t>2.7.1. Забезпечення проведення занять, сюжетно-рольових ігор, творчих конкурсів, сценаріїв свят з національно-патріотичної тематики</t>
  </si>
  <si>
    <t>Впроваджено національно-патріотичне виховання</t>
  </si>
  <si>
    <t>2.7.2.Розробка тематичних планів роботи ДНЗ з організації національно-патріотичного виховання дошкільників.Проведення заходів за темами : 
-моя сім’я (сімейні традиції, сімейні реліквії,професії в моїй родині тощо);
-моє місто (пейзажі, символи, історичні, культурні і природні пам’ятки, народні промисли);
-моя країна (державні символи, столиця, державні свята; національні костюми )</t>
  </si>
  <si>
    <t>Формування у дитини моральних уподобань і здійснення вчинків, пов’язаних з патріотичною позицією</t>
  </si>
  <si>
    <t>2.8.Забезпечити готовність реагування на загрози життю та здоров'ю учасників освітнього процесу</t>
  </si>
  <si>
    <t xml:space="preserve">2.8.1.Забезпечення навчання працівників закладів дошкільної  освіти щодо надання, у разі необхідності, невідкладної долікарської допомоги </t>
  </si>
  <si>
    <t>2024-2026 роки</t>
  </si>
  <si>
    <t>в межах фінансової спроможності
 місцевого бюджету</t>
  </si>
  <si>
    <t>Отримано  необхідні знання та навички педпрацівниками ЗДО щодо  надання , у разі необхідності , невідкладної долікарської допомоги</t>
  </si>
  <si>
    <t>3. Загальна середня освіта</t>
  </si>
  <si>
    <t>3.1.Забезпечити організацію харчування учнів закладів загальної середньої освіти.
Створити умови для забезпечення організації харчування у шкільних їдальнях</t>
  </si>
  <si>
    <t xml:space="preserve">3.1.1.Забезпечення харчуванням учнів 1-4 класів , дітей пільгових категорій згідно з відповідними рішеннями виконавчого комітету Житомирської міської ради </t>
  </si>
  <si>
    <t>місцевий бюджет,
інші кошти</t>
  </si>
  <si>
    <t xml:space="preserve">Охоплення організованим гарячим харчуванням учнів </t>
  </si>
  <si>
    <t>3.1.2.Забезпечення харчуванням дітей у пришкільних таборах з денним перебуванням</t>
  </si>
  <si>
    <t>Охоплення організованим гарячим харчуванням дітей</t>
  </si>
  <si>
    <t>3.2. Створити умови для забезпечення організації харчування у шкільних їдальнях</t>
  </si>
  <si>
    <t>3.2.1.Придбання та оновлення холодильно-технологічного обладнання у шкільні їдальні</t>
  </si>
  <si>
    <t>місцевий,
державний  бюджети</t>
  </si>
  <si>
    <t>Заміна старого енергозатратного обладнання на сучасне.</t>
  </si>
  <si>
    <t>3.2.2.Закупівля пароконвектоматів в закладах загальної середньої освіти</t>
  </si>
  <si>
    <t>Збереження поживних речовин, вітамінів і мінеральних солей у готових стравах</t>
  </si>
  <si>
    <t>3.2.3. Проведення поточних ремонтів харчоблоків та обідніх залів шкільних їдалень</t>
  </si>
  <si>
    <t>в межах фінансової спроможності місцевого бюджету
 та коштів з державного бюджету</t>
  </si>
  <si>
    <t>Утримання шкільних їдалень відповідно до санітарних умов.</t>
  </si>
  <si>
    <t>3.3.Забезпечити модернізацію освітнього середовища</t>
  </si>
  <si>
    <t xml:space="preserve">3.3.1.Забезпечення кабінетів природничо-математичного цикла  необхідним обладнанням для проведення лабораторних та практичних робіт:
</t>
  </si>
  <si>
    <t>Підвищення якості навчання</t>
  </si>
  <si>
    <t>- наборами  реактивів для кабінетів хімії, посуду для вчителя та учня;</t>
  </si>
  <si>
    <t>Якісне надання освітніх послуг з природничо-математичного циклу</t>
  </si>
  <si>
    <t>- придбання навчальних кабінетів хімії</t>
  </si>
  <si>
    <t>- придбання навчальних кабінетів біології</t>
  </si>
  <si>
    <t>- придбання навчальних кабінетів інформатики</t>
  </si>
  <si>
    <t>- придбання навчальних кабінетів фізики</t>
  </si>
  <si>
    <t>- придбання навчальних кабінетів математики</t>
  </si>
  <si>
    <t>- придбання навчальних кабінетів географії</t>
  </si>
  <si>
    <t>3.3.2. Забезпечення комп'ютерною технікою,інтерактивним обладнанням, сучасним програмним забезпеченням, унаочнення, електронними посібниками .</t>
  </si>
  <si>
    <t xml:space="preserve">3.3.3. Створення медіатек </t>
  </si>
  <si>
    <t>Модернізація  шкільних бібліотек</t>
  </si>
  <si>
    <t>3.3.4. Придбання сучасних меблів (столи, стільці,  парти, дошки тощо)</t>
  </si>
  <si>
    <t>Оновлення застарілих меблів</t>
  </si>
  <si>
    <t>3.3.5. Забезпечення закладів загальної середньої освіти «Програмним забезпеченням» комплексу «Курс: Школа. Комплекс управління ресурсами закладів загальної середньої освіти».</t>
  </si>
  <si>
    <t xml:space="preserve">Управління базою даних навчального закладу, формування навчального плану, автоматичне складання звітів тощо
</t>
  </si>
  <si>
    <t>3.3.6. Забезпечення впровадження проекту "Електронний журнал" .
Закупівля планшетів.</t>
  </si>
  <si>
    <t>за потреби</t>
  </si>
  <si>
    <t>Закуплено планшети.</t>
  </si>
  <si>
    <t>3.3.7. Підтримка користування вчителями,батьками та учнями сервісів системи "Електронний журнал". 
Оплата послуг з постачання примірників ліцензованої програмної продукції інформаційно- комунікаційної  автоматизованої системи "Єдина школа "в електронній формі.</t>
  </si>
  <si>
    <t>Забезпечено підтримку користування  сервісів системи "Електронний журнал"</t>
  </si>
  <si>
    <t>3.3.8. Забезпечення покриттям Wi-Fi ЗЗСО</t>
  </si>
  <si>
    <t>Забезпечено безперебійну роботу проекту"Єдина школа"</t>
  </si>
  <si>
    <t>3.3.9. Створення STEM- лабораторій</t>
  </si>
  <si>
    <t>державний, місцевий бюджети</t>
  </si>
  <si>
    <t>Створено STEM- лабораторії</t>
  </si>
  <si>
    <t xml:space="preserve">3.3.10. Придбання інтерактивного мультимедійного середовища з розширеними можливостями лінгафонної лабораторії </t>
  </si>
  <si>
    <t xml:space="preserve">Придбано інтерактивне мультимедійне середовище </t>
  </si>
  <si>
    <t>3.3.11.Закупівля ігрового та спортивного обладнання в рамках реалізації програми «Активний школяр - здорове місто» («Спортивний рух Олександра Педана «ДжуніорZ»)</t>
  </si>
  <si>
    <t>в межах фінансової  спроможності місцевого бюджету</t>
  </si>
  <si>
    <t>Забезпечено повноцінний фізичний розвиток, активна рухова діяльність школярів. Організовано змістовне дозвілля.</t>
  </si>
  <si>
    <t>3.3.12.Забезпечення реалізації програми "Нова українська школа"</t>
  </si>
  <si>
    <t>в межах доведеної субвенції та наявного фінансового ресурсу  місцевого бюджету</t>
  </si>
  <si>
    <t>Забезпечено реалізацію програми "Нова українська школа"</t>
  </si>
  <si>
    <t>3.4. Забезпечити санітарно-епідемічного благополуччя та створення комфортних, безпечних умов у закладах загальної середньої освіти</t>
  </si>
  <si>
    <t xml:space="preserve">3.4.1.Проведення ремонтних робіт з відновлення та заміни огорожі </t>
  </si>
  <si>
    <t>Забезпечення безпечних умов навчання.</t>
  </si>
  <si>
    <t xml:space="preserve">3.4.2. Виконання робіт з асфальтування та благоустрою прибудинкової території </t>
  </si>
  <si>
    <t>Проведення асфальтування та благоустрою прибудинкової території,забезпечення безпечних умов навчання</t>
  </si>
  <si>
    <t xml:space="preserve">3.4.3. Проведення  заходів з озеленення, догляду, утримання, охорони зелених насаджень від шкідників та хвороб </t>
  </si>
  <si>
    <t>3.4.4. Проведення лабораторно-інструментальних досліджень щодо безпечного перебування учнів у закладах</t>
  </si>
  <si>
    <t xml:space="preserve">3.4.5. Проведення заходів з  утилізації відпрацьованих люмінесцентних ламп </t>
  </si>
  <si>
    <t>3.4.6. Відновлення роботи зовнішнього освітлення</t>
  </si>
  <si>
    <t>Забезпечення безпечних умов праці та навчання</t>
  </si>
  <si>
    <t xml:space="preserve">3.4.7. Закупівля контейнерів для збирання  твердих побутових відходів </t>
  </si>
  <si>
    <t>3.4.8. Встановлення камер відеоспостереження на території та входах в приміщення ЗЗСО</t>
  </si>
  <si>
    <t>3.5. Забезпечення дистанційної освіти</t>
  </si>
  <si>
    <t>3.5.1. Сформувати умови для запровадження дистанційного навчання в закладах загальної середньої освіти
громади шляхом створення спеціалізованого середовища, яке функціонує на базі сучасних психолого-педагогічних та інформаційно-комунікаційних технологій.</t>
  </si>
  <si>
    <t>Згідно з кошторисом в межах можливостей бюджету</t>
  </si>
  <si>
    <t xml:space="preserve">Забезпечення індивідуалізованого процесу набуття знань, умінь,  і способів пізнавальної діяльності людини, яке відбувається в основному за опосередкованої взаємодії віддалених один від одного учасників навчального процесу </t>
  </si>
  <si>
    <t xml:space="preserve">3.6. Забезпечити виконання щодо академічного рівня повної загальної середньої освіти та професійної освіти на ІІІ ступені навчання.
</t>
  </si>
  <si>
    <t>3.6.1. Реорганізація та створення закладів загальної середньої освіти у відповідності до вимог Закону України «Про освіту»</t>
  </si>
  <si>
    <t xml:space="preserve">Підвищення якості освіти на ІІІ ступені навчання </t>
  </si>
  <si>
    <t xml:space="preserve">3.7. Підтримка приватних закладів на провадження освітньої діяльності у сфері загальної середньої освіти </t>
  </si>
  <si>
    <t>3.7.1. Забезпечення заробітної плати педпрацівників  загальноосвітніх навчальних закладів приватної форми власності</t>
  </si>
  <si>
    <t>державний бюджет</t>
  </si>
  <si>
    <t>Державна  підтримка закладів, 
які не відносяться до комунальної власності міста</t>
  </si>
  <si>
    <t xml:space="preserve">3.7.2.Забезпечення безоплатним харчуванням учнів пільгових категорій приватного християнського ліцею «Сяйво» та  Салезіянського приватного ліцею «Всесвіт» </t>
  </si>
  <si>
    <t>2023- 2024 роки</t>
  </si>
  <si>
    <t>Забезпечено безоплатним харчуванням учнів пільгових категорій приватних закладів</t>
  </si>
  <si>
    <t xml:space="preserve">3.8.Впровадження національно-патріотичного виховання </t>
  </si>
  <si>
    <t xml:space="preserve">3.8.1. Проведення конкурсів, тематичних виставок дитячої творчості, виконання творчих завдань з національно-патріотичної тематики </t>
  </si>
  <si>
    <t>Утвердження в свідомості і почуттях особистості патріотичних цінностей, переконань і поваги до культурного та історичного минулого України</t>
  </si>
  <si>
    <t>3.8.2. Розробка тематичних планів роботи шкіл з організації національно-патріотичного виховання школярів у позакласній роботі</t>
  </si>
  <si>
    <t>3.8.3. Проведення виховних годин у формі зустрічей з волонтерами, учасниками АТО</t>
  </si>
  <si>
    <t>Національно-патріотичне виховання  учнів.</t>
  </si>
  <si>
    <t>3.9.Забезпечення військово-патріотичного виховання</t>
  </si>
  <si>
    <t>3.9.1. Забезпечення зв'язку з військовими частинами  (екскурсії до музеїв військових частин, спільні заходи патріотичного спрямування)</t>
  </si>
  <si>
    <t>Формування етнічної та національної самосвідомості, любові до родини, рідного краю, народу, держави</t>
  </si>
  <si>
    <t>3.9.2. Залучення офіцерів військових частин, воїнів АТО до проведення навчальних занять  із військової підготовки у закладах освіти</t>
  </si>
  <si>
    <t>Військово-патріотичне виховання учнів.</t>
  </si>
  <si>
    <t>3.9.3. Проведення тематичних заходів, присвячених героїчним подвигам українських воїнів, боротьбі за територіальну цілісність і незалежність України:
- до Дня українського козацтва 
– Дня захисника Вітчизни;
-до дня Соборності України</t>
  </si>
  <si>
    <t>Формування  національної самосвідомості, любові до  рідного краю, народу, держави</t>
  </si>
  <si>
    <t>3.10.Сприяння розвитку наукового спрямування</t>
  </si>
  <si>
    <t>3.10.1.Субвенція загального фонду з місцевого бюджету державному бюджету на виконання програм соціально- економічного розвитку регіонів:
 - Державному університету "Житомирська політехніка" ;
- Житомирському державному університету імені Івана Франка.
 На соціально -економічний розвиток для забезпечення надання освітніх послуг та заохочення молоді до навчання</t>
  </si>
  <si>
    <t>Надано субвенцію Державному університету "Житомирська політехніка" та Житомирському державному університету імені Івана Франка
 для забезпечення надання освітніх послуг та заохочення молоді до навчання</t>
  </si>
  <si>
    <t>3.11.Забезпечити реалізацію права дітей на повну загальну середню освіту</t>
  </si>
  <si>
    <t>3.11.1.Проведення щорічного обліку дітей шкільного віку та учнів</t>
  </si>
  <si>
    <t>Забезпечено якісний прогноз розвитку мережі закладів загальної середньої освіти відповідно  до потреб громади</t>
  </si>
  <si>
    <t>3.11.2. Ведення Реєстру дітей шкільного віку та учнів</t>
  </si>
  <si>
    <t>Забезпечено моніторінг руху учнів протягом року</t>
  </si>
  <si>
    <t>3.11.3.Забезпечення актуальної інформації в Єдиній державній електронній базі з питань освіти</t>
  </si>
  <si>
    <t>Забезпечено достовірну інформацюї про заклади загальної середньої освіти, організовано замовлення документів про освіту та проведення зовнішнього незалежного оцінювання</t>
  </si>
  <si>
    <t>3.12.Забезпечити готовність реагування на загрози життю та здоров'ю учасників освітнього процесу</t>
  </si>
  <si>
    <t>3.12.1.Створення сприятливих умов для набуття учасниками освітнього процесу знань, умінь та навичок щодо дій у разі виникнення надзвичайної ситуації</t>
  </si>
  <si>
    <t>Забезпечено готовність реагування на загрози життю та здоров'ю учасників освітнього процесу</t>
  </si>
  <si>
    <t xml:space="preserve">3.12.2.Забезпечення навчання працівників закладів загальної середньої освіти щодо надання, у разі необхідності, невідкладної долікарської допомоги </t>
  </si>
  <si>
    <t>2023-2026 роки</t>
  </si>
  <si>
    <t>Отримано  необхідні знання та навички педпрацівниками ЗЗСО щодо  надання , у разі необхідності , невідкладної долікарської допомоги</t>
  </si>
  <si>
    <t xml:space="preserve">4. Позашкільна освіта </t>
  </si>
  <si>
    <t xml:space="preserve">4.1. Забезпечити рівного доступу дітей та учнівської молоді до якісної позашкільної освіти </t>
  </si>
  <si>
    <t>4.1.1. Утримання на належному рівні та розвиток матеріально- технічної бази закладів позашкільної освіти, що знаходяться у підпорядкуванні департаменту освіти</t>
  </si>
  <si>
    <t>Забезпечення функціонування гуртків та відділень  на належному рівні</t>
  </si>
  <si>
    <t>4.1.2. Оновлення спортивного та тренажерного обладнання в закладах позашкільної освіти  та ДЮСШ</t>
  </si>
  <si>
    <t>Осучаснення спортивного та тренажерного обладнання.</t>
  </si>
  <si>
    <t>4.1.3. Сприянню відкриттю сучасних гуртків/відділень</t>
  </si>
  <si>
    <t>в межах фінансового ресурсу</t>
  </si>
  <si>
    <t>Відкриття сучасних гуртків,відділень.</t>
  </si>
  <si>
    <t xml:space="preserve">4.1.4. Проведення навчально-тренувальних зборів  ДЮСШ </t>
  </si>
  <si>
    <t>Забезпечено навчально-тренувальні збори</t>
  </si>
  <si>
    <t>4.1.5. Забезпечення належних умов для охоплення різними формами позашкільної освіти дітей та молоді з особливими освітніми потребами відповідно до стану здоров`я,їх можливостей та здібностей для навчання.</t>
  </si>
  <si>
    <t>Охоплення позашкільною освітою  дітей та молодь з особливими освітніми потребами</t>
  </si>
  <si>
    <t xml:space="preserve">4.1.6. Забезпечення співпраці закладів позашкільної освіти із закладами дошкільної та загальної середньої освіти щодо реалізації Стратегії національно-патріотичного виховання на 2020-2025 роки </t>
  </si>
  <si>
    <t>Виконання заходів щодо реалізації Стратегії національно-патріотичного виховання на 2020-2025 роки</t>
  </si>
  <si>
    <t>4.1.7. Проведення організаційно-методичних заходів із педагогічними працівниками закладів дошкільної та загальної середньої освіти з метою максимального охоплення дітей та учнівської молоді позашкільною освітою</t>
  </si>
  <si>
    <t>Збільшення кількості дітей та учнівської молоді , охоплених позашкільною освітою</t>
  </si>
  <si>
    <t>4.2. Створити умови для пошуку й підтримки талановитих і обдарованих дітей</t>
  </si>
  <si>
    <t>4.2.1. Забезпечення участі вихованців закладів позашкільної освіти у Всеукраїнських, міжнародних конкурсах/змаганнях,фестивалях тощо</t>
  </si>
  <si>
    <t>Творча самореалізація учнівської молоді</t>
  </si>
  <si>
    <t>4.3. Забезпечити санітарно-епідемічного благополуччя та створення комфортних, безпечних умов у закладах позашкільної  освіти</t>
  </si>
  <si>
    <t xml:space="preserve">4.3.1. Проведення  заходів з озеленення, догляду, утримання, охорони зелених насаджень від шкідників та хвороб </t>
  </si>
  <si>
    <t>Проведення санітарного  обрізання гілок, кронування дерев та видалення  аварійних  зелених насаджень</t>
  </si>
  <si>
    <t xml:space="preserve">4.3.2. Виконання робіт з асфальтування та благоустрою прибудинкової території </t>
  </si>
  <si>
    <t>Проведення асфальтування та благоустрію прибудинкової території</t>
  </si>
  <si>
    <t xml:space="preserve">4.3.3. Проведення заходів з  утилізації відпрацьованих люмінесцентних ламп </t>
  </si>
  <si>
    <t xml:space="preserve">4.3.4. Закупівля контейнерів для збирання  твердих побутових відходів </t>
  </si>
  <si>
    <t>4.3.5. Проведення лабораторних досліджень відповідно до вимог Санітарного регламенту в закладах позашкільної освіти та дитячо-юнацькій спортивній школі</t>
  </si>
  <si>
    <t>4.3.6. Встановлення камер відеоспостереження на території та входах в приміщення ЗПО</t>
  </si>
  <si>
    <t>4.3.7. Забезпечення зовнішнього освітлення територій закладів позашкільної освіти</t>
  </si>
  <si>
    <t>4.4.Забезпечити готовність реагування на загрози життю та здоров'ю учасників освітнього процесу</t>
  </si>
  <si>
    <r>
      <t>4.4.1.Забезпечення навчання працівників закладів позашкільної</t>
    </r>
    <r>
      <rPr>
        <u/>
        <sz val="24"/>
        <rFont val="Times New Roman"/>
        <family val="1"/>
        <charset val="204"/>
      </rPr>
      <t xml:space="preserve"> </t>
    </r>
    <r>
      <rPr>
        <sz val="24"/>
        <rFont val="Times New Roman"/>
        <family val="1"/>
        <charset val="204"/>
      </rPr>
      <t xml:space="preserve">освіти та ДЮСШ щодо надання, у разі необхідності, невідкладної долікарської допомоги </t>
    </r>
  </si>
  <si>
    <t>Отримано  необхідні знання та навички педпрацівниками ЗПО щодо  надання , у разі необхідності , невідкладної долікарської допомоги</t>
  </si>
  <si>
    <t>5. Професійно-технічна освіта</t>
  </si>
  <si>
    <t>5.1. Забезпечити необхідних умов функціонування і розвитку закладів професійно - технічної  освіти</t>
  </si>
  <si>
    <t>5.1.1. Надання послуг з підготовки кваліфікованих робітників закладами  професійної (професійно-технічної освіти) за регіональним замовленням</t>
  </si>
  <si>
    <t>Створено належні умови для з підготовки кваліфікованих робітників</t>
  </si>
  <si>
    <t>5.1.2. Забезпечення надання освітніх послуг за рахунок власних надходжень (заробітна плата, медикаменти,харчування, енергоносії, поточне утримання, стипендія, забезпечення дітей сиріт та позбавлених батьківського піклування  відповідно до чинного законодавства,капітальні видатки тощо)  закладами професійної освіти</t>
  </si>
  <si>
    <t>інші кошти</t>
  </si>
  <si>
    <t>Забезпечено надання освітніх послуг за рахунок власних надходжень</t>
  </si>
  <si>
    <t>5.1.3. Створення  навчально-практичного центру сучасної професійно - технічної освіти:</t>
  </si>
  <si>
    <t>державний бюджет, місцевий бюджет</t>
  </si>
  <si>
    <t>в межах державної субвенції за умови співфінансування</t>
  </si>
  <si>
    <t>Створення умов  для  здобуття   професійно-технічної   освіти належної якості</t>
  </si>
  <si>
    <t>- навчально-практичний центр з професії "Складальник верху взуття" на базі ДНЗ "Центр легкої промисловості та побутового обслуговування населення м.Житомира";</t>
  </si>
  <si>
    <t>Створено сучасні навчально-практичні центри .</t>
  </si>
  <si>
    <t>-  навчально-практичний центр з професії "Електромонтер з ремонту та обслуговування електроустаткування" на базі Центру професійно-технічної освіти м.Житомира;</t>
  </si>
  <si>
    <t>- навчально-практичний центр з професії "Електрозварник",
"Електрозварник автоматичних та напівавтоматичних машин", "Слюсар із складання металевих конструкцій", "Газозварник", "Газорізальник" на базі ДНЗ "Житомирське вище професійне технологічне училище".</t>
  </si>
  <si>
    <t>Модернізація матеріально-технічної  бази.</t>
  </si>
  <si>
    <t>5.1.4. Створення ефективної  та  гнучкої  системи підготовки робітничих кадрів,  орієнтовану на задоволення потреби ринку праці в  повному обсязі</t>
  </si>
  <si>
    <t>Підготовлено робітничі кадри  з врахуванням потреб ринку праці</t>
  </si>
  <si>
    <t>5.1.5. Інформування населення щодо попиту на професії через різні канали комунікації</t>
  </si>
  <si>
    <t>Підвищено престижу робітничих професій</t>
  </si>
  <si>
    <t>6. Науково-методичний супровід розвитку системи освіти.</t>
  </si>
  <si>
    <t xml:space="preserve">6.1.Забезпечити науково-методичної роботи.
</t>
  </si>
  <si>
    <t>6.1.1. Виготовлення фільмів про освітній простір  Житомирської територіальної громади</t>
  </si>
  <si>
    <t>Популяризація історичних постатей громади</t>
  </si>
  <si>
    <t>6.1.2. Виготовлення документальних художніх відеороликів (Борис Тен,                         С. Ріхтер)</t>
  </si>
  <si>
    <t>Виготовлено документальні відеоролики</t>
  </si>
  <si>
    <t>6.1.3. Виготовлення друкованої продукції.</t>
  </si>
  <si>
    <t>Популяризація передового педагогічного досвіду ЗДО, ЗЗСО, ЗПО</t>
  </si>
  <si>
    <t xml:space="preserve">6.4. Забезпечення обміну досвідом з педагогічними колективами регіону та інших областей (забезпечення проведення семінарів, тренінгів(оренда приміщень, транспортні послуги). 
</t>
  </si>
  <si>
    <t>Вивчення та впровадження новітніх педагогічних технологій в освітній процес ЗДО, ЗЗСО, ЗПО</t>
  </si>
  <si>
    <t>6.5. Сприяння  участі інтелектуально і творчо обдарованих педагогічних працівників у Міжнародних конкурсах, фестивалях, педагогічних читаннях, конференціях, проектах тощо (відрядження)</t>
  </si>
  <si>
    <t>Популяризація системи роботи освіти  Житомирської територіальної громади  на Всеукраїнському та Міжнародному рівнях</t>
  </si>
  <si>
    <t>7. Інклюзивно-ресурсні центри. Освіта осіб з особливими освітніми потребами.</t>
  </si>
  <si>
    <t>7.1. Забезпечити функціонування інклюзивно-ресурсних центрів</t>
  </si>
  <si>
    <t>7.1.1. Придбання методичного, навчального та програмного забезпечення тощо для інклюзивно-ресурсних центрів</t>
  </si>
  <si>
    <t>Державний бюджет</t>
  </si>
  <si>
    <t>Надання психолого-педагогічної допомоги дітям з особливими освітніми потребами</t>
  </si>
  <si>
    <t xml:space="preserve">7.2. Забезпечити ефективну діяльність інклюзивно-ресурсних центрів у частині організації корекційно-розвит-кової роботи з дітьми дошкільного та шкільного віку в умовах інклюзивного навчання </t>
  </si>
  <si>
    <t>7.2.1. Проведення комплексної психолого-педагогічної оцінки розвитку дитини та здійснювати системний кваліфікований супровід осіб з особливими освітніми потребами протягом перебування дитини у закладах загальної середньої та дошкільної  освіти</t>
  </si>
  <si>
    <t xml:space="preserve">Забезпечено  корекційно-розвиткової роботи з дітьми дошкільного та шкільного віку в умовах інклюзивного навчання </t>
  </si>
  <si>
    <t>7.2.2. Забезпечення рекомендаціями команди супроводу у закладах загальної середньої та дошкільної освіти  щодо розроблення індивідуальної програми розвитку дітей з особливими освітніми потребами</t>
  </si>
  <si>
    <t>7.2.3. Забезпечення консультаціями батьків, інших законних представників особи з особливими освітніми потребами щодо особливостей її розвитку</t>
  </si>
  <si>
    <t>7.2.4.Забезпечення корекційно-розвитковими заняттями дітей з особливими освітніми потребами раннього та дошкільного віку, які не відвідують заклади дошкільної освіти та дітям, які здобувають освіту у формі педагогічного патронажу</t>
  </si>
  <si>
    <t xml:space="preserve">7.2.5.Участь педагогічних фахівців ІРЦ:
у діяльності команди психолого-педагогічного супроводу особи з особливими освітніми потребами;
у семінарах, тренінгах, майстер-класах для підвищення кваліфікації педагогічних працівників, обміну досвідом тощо
</t>
  </si>
  <si>
    <t>7.3. Забезпечити підтримку осіб з особливими освітніми потребами</t>
  </si>
  <si>
    <t>7.3.1. Проведення додаткових корекційно-розвиткових занять,придбання спеціальних засобів корекції психофізичного розвитку, що дають змогу учню опанувати навчальну програму в  закладах загальної середньої освіти</t>
  </si>
  <si>
    <t>субвенція з державного бюджету</t>
  </si>
  <si>
    <t>Проведено фахівцями  додаткові корекційні заняття .Закуплено спеціальні засоби корекції психофізичного розвитку, що дають змогу учню та вихованцю опанувати навчальну програму в  закладах загальної середньої та дошкільної освіти</t>
  </si>
  <si>
    <t>7.3.2. Проведення додаткових корекційно-розвиткових занять,придбання спеціальних засобів корекції психофізичного розвитку, що дають змогу  опанувати навчальну програму дітям, які здобувають освіту в інклюзивних групах закладів дошкільної освіти</t>
  </si>
  <si>
    <t>7.3.3.Проведення додаткових корекційно-розвиткових занять для учнів інклюзивних класів  в  закладах загальної середньої освіти за рахунок коштів місцевого бюджету</t>
  </si>
  <si>
    <t>Проведено додаткові корекційно- розвиткові заняття</t>
  </si>
  <si>
    <t>7.3.4.Проведення додаткових корекційно-розвиткових занять для дітей які здобувають освіту в інклюзивних групах закладів дошкільної освіти за рахунок коштів місцевого бюджету</t>
  </si>
  <si>
    <t>7.3.5.Проведення додаткових корекційно-розвиткових занять для учнів інклюзивних класів  Салезіянського приватного ліцею "Всесвіт" та Житомирського приватного християнського ліцею "Сяйво" за рахунок коштів місцевого бюджету.</t>
  </si>
  <si>
    <t>2023-2024  роки</t>
  </si>
  <si>
    <t>Проведено додаткові корекційно- розвиткові заняття для учнів інклюзивних класів приватних ліцеїв</t>
  </si>
  <si>
    <t>7.4. Забезпечити права дітей із особливими освітніми потребами щодо здобуття ними  якісної освіти</t>
  </si>
  <si>
    <t>7.4.1. Розширення мережі інклюзивних класів , груп у  закладах загальної середньої та дошкільної  освіти.</t>
  </si>
  <si>
    <t>відповідно до кошторисних призначень</t>
  </si>
  <si>
    <t xml:space="preserve">Забезпечення дітей з обмеженими фізичними можливостями  у якісній освіті   </t>
  </si>
  <si>
    <t>7.4.2. Здійснення моніторингу стану впровадження інклюзивної освіти та навчальних досягнень учнів в умовах інклюзивного навчання</t>
  </si>
  <si>
    <t xml:space="preserve">Визначення провідних напрямків спеціальної освіти в місті </t>
  </si>
  <si>
    <t>7.5. Забезпечити безперешкодного доступу до будівель, приміщень закладів галузі особам з особливими освітніми потребами</t>
  </si>
  <si>
    <t>7.5.1.Встановлення пандусів у відповідності до норм (виготовлення ПКД та ремонтні роботи)</t>
  </si>
  <si>
    <t>Забезпечення доступних умов для учасників освітнього процесу</t>
  </si>
  <si>
    <t xml:space="preserve">8. Підтримка дітей-сиріт і дітей,  позбавлених батьківського піклування </t>
  </si>
  <si>
    <t>8.1. Забезпечити соціальну підтримку дітей-сиріт та дітей, позбавленим батьківського піклування</t>
  </si>
  <si>
    <t>8.1.1.Надавати одноразову допомогу дітям-сиротам і дітям, позбавленим батьківського  піклування, після досягнення ними  18-річного віку</t>
  </si>
  <si>
    <t xml:space="preserve">Забезпечення соціальної підтримки  дітей-сиріт  і дітей, позбавлених батьківського піклування </t>
  </si>
  <si>
    <t xml:space="preserve">8.1.2.Виплачувати грошову компенсацію дітям-сиротам і дітям, позбавленим  батьківського піклування, які  перебувають  під  опікою  (піклуванням),  для придбання шкільної та спортивної форми на період навчання у закладі загальної середньої освіти.  </t>
  </si>
  <si>
    <t>Забезпечення соціальної підтримки  дітей-сиріт  та дітей, позбавлених батьківського піклування відповідно до чинного законодавства</t>
  </si>
  <si>
    <t xml:space="preserve">8.1.3.Виплачувати грошову компенсацію дітям-сиротам і дітям, позбавленим  батьківського піклування (випускникам закладів загальної середньої освіти ), для придбання нового комплекту одягу та взуття, грошову допомогу </t>
  </si>
  <si>
    <t>8.1.4.Виплачувати одноразову грошову допомогу дітям-сиротам і дітям, позбавленим  батьківського піклування(випускникам закладів загальної середньої освіти)  в розмірі 6-ти прожиткових мінімумів</t>
  </si>
  <si>
    <t>8.1.5.Забезпечити індивідуальний соціально-психологічний супровід дітей-сиріт і дітей, позбавлених батьківського  піклування.</t>
  </si>
  <si>
    <t>Розвиток позитивної «Я -концепції» дітей зазначеної категорії</t>
  </si>
  <si>
    <t>8.1.6.Створити соціальні паспорти закладів дошкільної та загальної середньої освіти.</t>
  </si>
  <si>
    <t>Раннє виявлення дітей родин, які потребують психолого-педагогічного супроводу</t>
  </si>
  <si>
    <t>9. Підтримка обдарованих  дітей та молоді</t>
  </si>
  <si>
    <t>9.1.Забезпечити  заохочення обдарованих дітей та молоді та  розвитку  їх творчого потенціалу</t>
  </si>
  <si>
    <t>9.1.1Виплата  грантів міського голови</t>
  </si>
  <si>
    <t xml:space="preserve">Забезпечення участі учнів у Міжнародних, Всеукраїнський, регіональних проектах та конкурсах,
фестивалях </t>
  </si>
  <si>
    <t>9.1.2.Виплата стипендій учням переможцям олімпіад, МАН, конкурсів  всіх рівнів.</t>
  </si>
  <si>
    <t>Посилення мотивації 
навчально-пізнавальної діяльності</t>
  </si>
  <si>
    <t>9.1.3.Відзначення переможців міського етапу Всеукраїнського конкурсу захисту учнівських робіт МАН,обласних,всеукраїнських турнірів,змагань.</t>
  </si>
  <si>
    <t>Заохочення учнівської молоді до участі в інтелектуальних змаганнях</t>
  </si>
  <si>
    <t>9.1.4.Виплата стипендій вихованцям ШХМ «Сонечко»</t>
  </si>
  <si>
    <t>Підтримка творчо обдарованої молоді</t>
  </si>
  <si>
    <t>9.1.5.Виплата стипендій переможцям загальноміського конкурсу "Обдарованість року"</t>
  </si>
  <si>
    <t>Виявлення, підтримка обдарованих дітей з метою подальшого супроводу, що забезпечить вільний, всебічний розвиток особистості</t>
  </si>
  <si>
    <t>9.1.6.Відзначення переможців обласного етапу турнірів з навчальних дисциплін</t>
  </si>
  <si>
    <t>Підвищення самооцінки та самоудосконалення учнів при використанні ІКТ як засобу самоосвіти</t>
  </si>
  <si>
    <t xml:space="preserve">9.1.7.Забезпечення  нагородження обдарованих дітей і молоді у Всеукраїнських турнірах </t>
  </si>
  <si>
    <t>Створення додаткових умов та заохочення учнів до участі у турнірах з предметних дисциплін</t>
  </si>
  <si>
    <t>9.1.8.Забезпечення нагородження кращих дитячих мистецьких колективів</t>
  </si>
  <si>
    <t>Підтримка вихованців-переможців позашкільних навчальних закладів</t>
  </si>
  <si>
    <t>9.1.9.Публікація творів і робіт обдарованих учнів</t>
  </si>
  <si>
    <t>Популяризація дитячої творчості</t>
  </si>
  <si>
    <t>9.1.10. Відзначення переможців міського конкурсу ІТ технологій.</t>
  </si>
  <si>
    <t>Застосування і використання інноваційних ІТ технологій в сучасному житті школярів</t>
  </si>
  <si>
    <t>9.2.Забезпечити участі обдарованих дітей та молоді у  всеукраїнських , обласних та міжнародних конкурсах, змаганнях, олімпіадах</t>
  </si>
  <si>
    <t>9.2.1.Забезпечення проведення інтелектуальних ігор, конкурсів, турнірів, фестивалів всіх рівнів за різними напрямками  роботи. Забезпечення оплати участі, проїзду та проживання  обдарованих дітей і молоді,  їх нагородження</t>
  </si>
  <si>
    <t>Забезпечення умов участі у Міжнародних змаганнях</t>
  </si>
  <si>
    <t>9.2.2.Забезпечення відрядження учнівських команд для участі у Всеукраїнських та міжнародних інтелектуальних іграх.</t>
  </si>
  <si>
    <t>Реалізація здібностей особистості</t>
  </si>
  <si>
    <t>9.2.3.Залучення школярів до участі в "Інтернет - олімпіадах" з базових і профільних дисциплін</t>
  </si>
  <si>
    <t>Уміння використовувати інтернет ресурсів для якісного тестування знань з предметних дисциплін</t>
  </si>
  <si>
    <t>9.3.Забезпечити проведення загальноміських конкурсів,змагань</t>
  </si>
  <si>
    <t>9.3.1.Забезпечення проведення загальноміського конкурсу "Обдарованість року"</t>
  </si>
  <si>
    <t>Виявлення інтелектуально, художньо, спортивно творчих особистостей</t>
  </si>
  <si>
    <t>9.3.2.Сприяння в організації та проведенні міжшкільних та міжвузівських конференцій, семінарів, творчих конкурсів учнівської та студентської молоді з метою виявлення, підтримки та заохочення найбільш обдарованих і перспективних їх учасників</t>
  </si>
  <si>
    <t xml:space="preserve">Набуття досвіду учнями ЗЗСО,ЗПО щодо організації, участі в наукових, навчальних заходах різних рівнів </t>
  </si>
  <si>
    <t>9.3.3.Продовження практики проведення міських оглядів-конкурсів творчих робіт учнів, спортивних змагань,нагородження переможців</t>
  </si>
  <si>
    <t>Розвиток творчо обдарованої молоді та профорієнтація старшокласників, Підтримка молодіжних ініціатив та самореалізація особистості</t>
  </si>
  <si>
    <t>9.4.Забезпечити ранню та постійну діагностику та виявлення нових талантів і обдарувань</t>
  </si>
  <si>
    <t>9.4.1.Забезпечення постійного патронату психолого-педагогічної служби над обдарованими дітьми та молоддю з метою ранньої і постійної діагностики та своєчасного виявлення юних талантів і обдарувань</t>
  </si>
  <si>
    <t>Психологічний супровід обдарованої дитини</t>
  </si>
  <si>
    <t>9.4.2.Забезпечення функціонування мережі міжшкільних факультативів з метою виявлення та підготовки обдарованих дітей</t>
  </si>
  <si>
    <t>Заохочення учнівської молоді до підготовки вибору майбутньої професії</t>
  </si>
  <si>
    <t>9.4.3.Розробка та впровадження системи раннього і поетапного виявлення обдарованих дітей у дитячих навчальних закладах та загальноосвітніх закладах міста</t>
  </si>
  <si>
    <t>Розвиток обдарованості з раннього віку</t>
  </si>
  <si>
    <t>9.5.Забезпечити залучення молоді до активної участі у громадському, культурному , соціальному житті міста</t>
  </si>
  <si>
    <t>9.5.1.Забезпечення організації та проведення школи Житомирської міської ради старшокласників "Виконком майбутнього"</t>
  </si>
  <si>
    <t>Залучення молоді до активної участі у громадському, культурному, соціальному житті міста</t>
  </si>
  <si>
    <t>9.6.Забезпечити участь обдарованих дітей у Міжнарод-них науково-технічних виставках</t>
  </si>
  <si>
    <t>9.6.1. Забезпечити участь учня 9 класу ліцею №30 м.Житомира  у Міжнародній науково-технічній виставці Regeneron ISEF ( Даллас, США)</t>
  </si>
  <si>
    <t>Забезпечено участь учня у Міжнародній науково-технічній виставці Regeneron ISEF</t>
  </si>
  <si>
    <t>10. Підтримка педпрацівників та педагогічних колективів</t>
  </si>
  <si>
    <t>10.1.Забезпечити заохочення педагогічних працівників, керівників закладів, педагогічних колективів.</t>
  </si>
  <si>
    <t>10.1.1.Виплата винагороди переможцям та лауреатам міського фестивалю "Мати. Родина. Україна"</t>
  </si>
  <si>
    <t>Підтримка педагогічних колективів, що проводять заходи художньо-естетичного та національно-патріотичного напрямку</t>
  </si>
  <si>
    <t>10.1.2.Преміювання переможців  регіональних конкурсів «Учитель року», «Класний керівник», «Джерела творчості», «Директор школи», «Вихователь року»</t>
  </si>
  <si>
    <t>Підтримка переможців національних конкурсів</t>
  </si>
  <si>
    <t>10.1.3.Премїі, винагороди, гранти (міського голови та департаменту освіти) педагогічним  працівникам, керівникам  навчальних закладів громади</t>
  </si>
  <si>
    <t>Стимулювання
 педпрацівників</t>
  </si>
  <si>
    <t>10.1.4.Відзначення вчителів, керівників навчальних закладів  за інноваційну діяльність</t>
  </si>
  <si>
    <t xml:space="preserve">Заохочення вчителів, керівників навчальних закладів за інноваційну діяльність </t>
  </si>
  <si>
    <t>10.1.5.Виплата винагороди вчителям, які підготували переможців Всеукраїнського конкурсу захисту учнівських робіт МАН, турнірів з базових дисциплін, олімпіад.</t>
  </si>
  <si>
    <t>Заохочення вчителів щодо підготовки школярів до участі в інтелектуальних конкурсах</t>
  </si>
  <si>
    <t>10.1.6.Винагорода вчителів, які підготували переможців IT регіональних ,  всеукраїнських, міжнародних конкурсів.</t>
  </si>
  <si>
    <t>Заохочення вчителів</t>
  </si>
  <si>
    <t>10.1.7.Нагородження керівників, які якісно підготовили заклад до початку навчального року</t>
  </si>
  <si>
    <t>Якісна підготовка освітніх закладів до нового навчального року</t>
  </si>
  <si>
    <t>10.1.8.Виплата винагороди керівникам гуртків, які отримали перемогу на обласному, Всеукраїнському та Міжнародних рівнях</t>
  </si>
  <si>
    <t>Заохочення керівників гуртків</t>
  </si>
  <si>
    <t>10.1.9.Нагородження переможців регіонального та всеукраїнського конкурсів авторських (профілактичних, корекційно-розвиткових, розвивальних та просвітницьких) програм практичних психологів і соціальних педагогів.</t>
  </si>
  <si>
    <t>Виявлення та поширення кращих авторських програм практичних психологів і соціальних педагогів</t>
  </si>
  <si>
    <t>10.2. Забезпечити поширення серед педагогічних працівників новітніх інноваційних методик навчання та викладання</t>
  </si>
  <si>
    <t>10.2.1.Інформаційно-методичне забезпечення запровадження нових науково-теоретичних засад та спеціальних методик виявлення, розвитку та підтримки творчо-працюючих вчителів</t>
  </si>
  <si>
    <t>Поширення серед педагогічних працівників новітніх інноваційних методик</t>
  </si>
  <si>
    <t>10.2.2.Спрямування постійно діючого методичного та психологічного супроводу вчителів на виявлення та поширення досвіду навчально-виховної роботи освітян міста</t>
  </si>
  <si>
    <t>Презентація та поширення досвіду 
педагогів міста на регіональному та Всеукраїнському рівнях</t>
  </si>
  <si>
    <t>10.2.3.Забезпечення поповнення міського інформаційного банку передового педагогічного досвіду.</t>
  </si>
  <si>
    <t>Доступність досвіду педагогічних працівників громади для освітянської спільноти України</t>
  </si>
  <si>
    <t xml:space="preserve">10.3. Забезпечити організацію та проведення міських конкурсів та заходів  </t>
  </si>
  <si>
    <t>10.3.1.Проведення міського конкурсу авторських (профілактичних, корекційно-розвиткових, розвивальних та просвітницьких) програм практичних психологів і соціальних педагогів, нагородження переможців закладів освіти</t>
  </si>
  <si>
    <t>10.3.2. Проведення конкурсу на кращу освітню програму серед закладів дошкільної освіти.</t>
  </si>
  <si>
    <t>Вибір інноваційних форм навчання та виховання та підвищення якості освіти в ЗДО</t>
  </si>
  <si>
    <t>10.3.3. Проведення семінарів, практичних занять, "круглих столів", науково-практичних конференцій щодо організації роботи з обдарованими дітьми, студентською молоддю на семінарах підвищення кваліфікації вчителів, керівників навчальних та позашкільних закладів, методичних об'єднаннях, консультаціях для учнів, батьків з проблем розвитку здібностей учнівської молоді</t>
  </si>
  <si>
    <t>Напрацювання системи роботи з обдарованими дітьми</t>
  </si>
  <si>
    <t xml:space="preserve">10.4. Продовжити поширення передового педагогічного  досвіду </t>
  </si>
  <si>
    <t>10.4.1.Проведення тематичних оглядів науково-методичної літератури, матеріалів фахових видань та періодичної преси</t>
  </si>
  <si>
    <t>Застосування педагогами сучасної методичної, дидактичної літератури</t>
  </si>
  <si>
    <t>10.4.2.Продовження практики організації співробітництва з вищими навчальними закладами України, Європи</t>
  </si>
  <si>
    <t>Науково-методичний супровід освітнього процесу вищими навчальними закладами</t>
  </si>
  <si>
    <t>10.4.3.Пропаганда найкращого досвіду роботи вчителів-новаторів, психологів, класних керівників, вчителів-предметників, керівників гуртків, адміністрації шкіл, керівників шкіл, педагогічних колективів</t>
  </si>
  <si>
    <t>Поширення передового педагогічного досвіду освітян Житомирської територіальної громади</t>
  </si>
  <si>
    <t>10.4.4.Запровадження практики проведення науково-популярних програм, зустрічей з учнями, батьками, громадськістю з питань роботи передового педагогічного досвіду освітян міста</t>
  </si>
  <si>
    <t>Ознайомлення батьків, громадськості з питанням щодо освіти дітей від 3-х до 18 років в навчальних закладах міста</t>
  </si>
  <si>
    <t>10.4.5.Забезпечення роботи науково-методичних кафедр, практичних семінарів, "круглих столів", творчих груп тощо при науково-методичному центрі</t>
  </si>
  <si>
    <t xml:space="preserve">Активізація різноманітних форм просвітницької діяльності серед педпрацівників. </t>
  </si>
  <si>
    <t>10.5. Забезпечити співпрацю з громадськими організаціями та творчими об'єднаннями .</t>
  </si>
  <si>
    <t>10.5.1.Забезпечення підтримки програм громадських організацій, творчих об'єднань, спрямованих на підвищення освітнього рівня педагогічних працівників, створення умов для участі найталановитіших із них у відродженні та розвитку духовних цінностей українського народу, співпраця з громадськими організаціями</t>
  </si>
  <si>
    <t>Залучення громадської спільноти до вирішення питань сучасної освіти</t>
  </si>
  <si>
    <t xml:space="preserve">10.6.Забезпечити участь педагогічних працівників у роботі Міжнародних, Всеукраїнських інтелектуальних конкурсах, олімпіадах, турнірах </t>
  </si>
  <si>
    <t>10.6.1.Забезпечення відряджень вихователів, вчителів, керівників гуртків, керівників  закладів освіти у заходах МОН України</t>
  </si>
  <si>
    <t>Участь у роботі журі Міжнародних, Всеукраїнських інтелектуальних конкурсах, олімпіадах, турнірах</t>
  </si>
  <si>
    <t>11. Підвищення кваліфікації педагогічних працівників,членів адміністрації, бібліотекарів, медсестер</t>
  </si>
  <si>
    <t>11</t>
  </si>
  <si>
    <t>11.1.Забезпечити формування  методологічної та теоретичної компетентності, поглиблення соціально-гуманітарних і психолого-педагогічних знань, формування вмінь використання новітніх освітніх та інформаційно-комунікативних технологій.</t>
  </si>
  <si>
    <t>11.1.1.Проходження курсової перепідготовки педагогічним  працівникам закладів загальної середньої освіти</t>
  </si>
  <si>
    <t>місцевий , державний бюджети</t>
  </si>
  <si>
    <t>Забезпечено курси підвищення кваліфікації педагогічним працівникам закладів загальної середньої освіти</t>
  </si>
  <si>
    <t>11.1.2.Проходження курсової перепідготовки бібліотекарів та медсестер закладів загальної середньої освіти</t>
  </si>
  <si>
    <t>Забезпечено підвищення кваліфікації медсестрам та бібліотекарів закладів загальної середньої освіти</t>
  </si>
  <si>
    <t>11.1.3.Проходження курсової перепідготовки працівників закладів дошкільної освіти</t>
  </si>
  <si>
    <t>Забезпечено курси підвищення кваліфікації педагогічним та іншим працівникам закладів дошкільної  освіти</t>
  </si>
  <si>
    <t>11.1.4.Проходження курсової перепідготовки працівників закладів позашкільної освіти та ДЮСШ</t>
  </si>
  <si>
    <t>Забезпечено курси підвищення кваліфікації педагогічним та іншим працівникам закладів позашкільної освіти</t>
  </si>
  <si>
    <t>11.1.5.Проходження курсової перепідготовки працівниками науково-методичного центру, інклюзивно-ресурсних центрів</t>
  </si>
  <si>
    <t>Забезпечено курси підвищення кваліфікації педагогічним науково-методичного центру</t>
  </si>
  <si>
    <t xml:space="preserve">11.1.6. Забезпечення навчання у Києво-Могилянській бізнес-школі освітніх управлінців (КМБС) керівників закладів освіти </t>
  </si>
  <si>
    <t xml:space="preserve">Забезпечено проходження навчання за програмою "Школа освітніх управлінців" керівниками закладів </t>
  </si>
  <si>
    <t>12. Пожежна безпека</t>
  </si>
  <si>
    <t xml:space="preserve">12.1.Забезпечити виконання  заходів пожежної безпеки </t>
  </si>
  <si>
    <t>12.1.1.Забепечення системою пожежного захисту( пожежна сигналізація, система передавання тривожних сповіщень, система оповіщення про пожежу та управління евакуацією людей (проєктування та встановлення):</t>
  </si>
  <si>
    <t>Виконання Правил пожежної безпеки України та приписів ДСНС</t>
  </si>
  <si>
    <t xml:space="preserve">в закладах дошкільної освіти  </t>
  </si>
  <si>
    <t>державний,місцевий бюджети</t>
  </si>
  <si>
    <t>в закладах загальної середньої освіти</t>
  </si>
  <si>
    <t>в закладах позашкільної освіти  та дитячо-юнацькій спортивній школі</t>
  </si>
  <si>
    <t>ІРЦ, в бухгалтерській службі, департамент освіти</t>
  </si>
  <si>
    <t>12.1.2.Встановлення блисковкозахистів:</t>
  </si>
  <si>
    <t>в закладах  дошкільної освіти</t>
  </si>
  <si>
    <t>12.1.3.Просочення дерев`яних конструкцій:</t>
  </si>
  <si>
    <t>12.1.4.Приведення у відповідність до встановлених норм приладів освітлення евакуаційних виходів:</t>
  </si>
  <si>
    <t xml:space="preserve">в закладах позашкільної освіти </t>
  </si>
  <si>
    <t>12.1.5. Заміна шаф, щитів, автоматів, пускової апаратури на сучасні:</t>
  </si>
  <si>
    <t>12.1.6.Заміна електромереж:</t>
  </si>
  <si>
    <t>12.2.Забезпечити профільне  навчання відповідальних осіб</t>
  </si>
  <si>
    <t>12.2.1.Проводити навчання відповідальних осіб з пожежної безпеки, електробезпеки, цивільного захисту населення, газового господарства, операторів котелень:</t>
  </si>
  <si>
    <t>Виконання вимог нормативних документів</t>
  </si>
  <si>
    <t>13.Електробезпека та енергозбереження</t>
  </si>
  <si>
    <t>13.1.Впроваджувати енергозберігаючі технології у закладах освіти</t>
  </si>
  <si>
    <t>13.1.1.Виконання поточних  ремонтів системи освітлення із заміною енергоємних ламп на світодіодні:</t>
  </si>
  <si>
    <t xml:space="preserve">Виконання Правил пожежної безпеки України та Правил улаштування електроустановок   </t>
  </si>
  <si>
    <t>13.1.2.Заміна водорозбірних кранів на сучасні:</t>
  </si>
  <si>
    <t>Виконання правил користування системами водопостачання</t>
  </si>
  <si>
    <t>13.1.3.Встановлення тепловідбивних екранів за радіаторами:</t>
  </si>
  <si>
    <t>Виконання Правил технічної експлуатації теплових установок і мереж</t>
  </si>
  <si>
    <t>13.1.4.Встановлення водонагрівачів для гарячого водопостачання:</t>
  </si>
  <si>
    <t>Забезпечення горячим водопостачанням</t>
  </si>
  <si>
    <t>13.1.5.Утеплення трубопроводів:</t>
  </si>
  <si>
    <t xml:space="preserve">13.1.6.Гідрохімічна промивка систем опалення закладів за відповідними технічно-експертними висновками
</t>
  </si>
  <si>
    <t>13.1.7.Заміна дерев'яних (неенергоефективних ) вікон на металопластикові:</t>
  </si>
  <si>
    <t>Заощаджено видатки місцевого бюджету на енергоресурс, створено комфортні умови перебування дітей в закладі, з дотриманням всіх санітарних норм.</t>
  </si>
  <si>
    <t>14.Надання гендерночутливих освітніх послуг</t>
  </si>
  <si>
    <t xml:space="preserve">14.1.Покращити якість освітніх послуг здобувачам освіти на основі  потреб з урахуванням статі, віку та інших характеристик учасників освітнього процесу  </t>
  </si>
  <si>
    <t>14.1.1.Провести гендерний аналіз представництва жінок та чоловіків у закладах  освіти ,залучати чоловіків до надання освітніх послуг</t>
  </si>
  <si>
    <t xml:space="preserve">Проведення гендерного аналізу представництва жінок та чоловіків у закладах  освіти, збільшення частки чоловіків серед надавачів освітніх послуг </t>
  </si>
  <si>
    <t>14.1.2.Забезпечити недискримінаційні умови прийому на роботу у закладах освіти,превенцію дискримінації за ознакою статі, віку, різних підходів до умов праці, заохочення, організації робочого часу щодо жінок та чоловіків</t>
  </si>
  <si>
    <t>Дотримання недискримінаційних умов прийому на роботу у закладах  освіти</t>
  </si>
  <si>
    <t xml:space="preserve">14.1.3.Провести методичне навчання (семінари, тренінги тощо) для працівників/працівниць закладів  освіти щодо впровадження  гендерного підходу у професійну діяльність, використання гендерночутливих програм, матеріалів тощо; вжити заходів щодо використання гендерночутливого та недискримінаційного мовлення під час надання освітніх послуг </t>
  </si>
  <si>
    <t>Збільшення рівня поінформованості працівників/працівниць закладів  освіти щодо впровадження  гендерного підходу у професійну діяльність</t>
  </si>
  <si>
    <t>14.1.4.Провести гендерний аудит  безпеки закладів  освіти,а також прилеглої території, сприяти розвитку безпечного освітнього середовища, вільного від різних форм насилля, булінгу та дискримінації,налагодження ґендерно чутливої комунікації між учасниками освітнього процесу</t>
  </si>
  <si>
    <t>Створення гендерно чутливого, безпечного освітнього середовища</t>
  </si>
  <si>
    <t>14.1.5.Забезпечити паритетне представництво дівчаток та хлопчиків у процесі формування груп, класів,гуртків  в закладах освіти</t>
  </si>
  <si>
    <t>Забезпечення паритетного представництва дівчаток та хлопчиків у сформованих групах, класах, гуртках в закладах освіти</t>
  </si>
  <si>
    <t>14.1.6.Надавати інформаційні послуги з питань протидії гендерному насильству та дискримінації за ознакою статі  (інформаційні куточки з гендерної тематики, питань протидії домашньому насильству, сексуальним домаганням, торгівлі людьми тощо)</t>
  </si>
  <si>
    <t>Збільшення рівня поінформованості учасників освітнього процесу закладів освіти з питань протидії гендерному насильству та дискримінації за ознакою статі</t>
  </si>
  <si>
    <t>14.1.7. Забезпечити проведення  профорієнтації середньої освіти та х професійно-технічних закладах</t>
  </si>
  <si>
    <t>Вибір здобувачами освіти професій без гендерної стереотипізації</t>
  </si>
  <si>
    <t>14.1.8.Провести опитування/дослідження запитів/потреб дівчат та хлопців різних вікових груп стосовно послуг у сфері позашкільної освіти</t>
  </si>
  <si>
    <t>Збільшення рівня поінформованості щодо реальних запитів/потреб дівчат та хлопців різних вікових груп стосовно послуг у сфері позашкільної освіти</t>
  </si>
  <si>
    <t>14.1.9.Здійснювати інформування  про перелік послуг у сфері  позашкільної освіти, їх зміст і порядок надання  з урахуванням доступних каналів комунікації для дівчат і хлопців</t>
  </si>
  <si>
    <t>Збільшення рівня поінформованості громадськості щодо послуг у сфері  позашкільної освіти</t>
  </si>
  <si>
    <t>14.1.10.За допомогою різних каналів комунікації вивчати рівень задоволеності отриманими послугами у сфері освіти  в цілому та кожному окремому закладі  з урахуванням гендерної складової</t>
  </si>
  <si>
    <t>Збільшення рівня задоволеності отриманими послугами у сфері освіти</t>
  </si>
  <si>
    <t>15.Реконструкція, капітальні ремонти об'єктів комунальної власності Житомирської міської територіальної громади</t>
  </si>
  <si>
    <t>15.1 Забезпечити проведення капітальних ремонтів</t>
  </si>
  <si>
    <t>15.1.1 Капітальний ремонт частини приміщень 1 поверху житлового будинку за адресо: м. Житомир, вул. Київська, 9</t>
  </si>
  <si>
    <t>місцеий бюджет</t>
  </si>
  <si>
    <t>Проведено капітальний ремонт частини приміщень 1 поверху житлового будинку за адресо: м. Житомир, вул. Київська, 9</t>
  </si>
  <si>
    <t>15.1.2. Капітальний ремонт санвузлів з допоміжними приміщеннями у Вересівській ЗОШ, за адресою : 
с. Вереси, вул.Шевченка,1</t>
  </si>
  <si>
    <t>Проведено капітальний ремонт санвузлів з допоміжними приміщеннями у Вересівській ЗОШ</t>
  </si>
  <si>
    <t>15.2.Впроваджувати інноваційні технологіх з використанням відновлених джерел енергії</t>
  </si>
  <si>
    <t>15.2.1.Реалізація проєкту "Енергоефективна модернізація будівлі Житомирського дошкільного закладу №15, що знаходиться за адресою: м.Житомир, вул.Старочуднівська, 4 а, в т.ч. виготовлення ПКД (реконструкція інженерних мереж (модернізація) будівлі)</t>
  </si>
  <si>
    <t>Департамент освіти , комунальна установа "Агенція розвитку міста" ЖМР</t>
  </si>
  <si>
    <t>місцеий бюджет,
грантові кошти</t>
  </si>
  <si>
    <t>Скорочення споживання традиційних видів палива, збільшення частки енергії, яка отримується х альтернативних джерел</t>
  </si>
  <si>
    <t>15.3. Створити інфраструктуру для підпримки та розвитку мікро та малого підприємства</t>
  </si>
  <si>
    <t>15.3.1.Реалізація проєкту "Лабораторія підприємництва " (Центр професійно-технічної освіти м.Житомира), в т.ч. :</t>
  </si>
  <si>
    <t>місцеий бюджет,
надходження в рамках програм допомоги урядів іноземних держав,міжнародних організацій,  донорських установ</t>
  </si>
  <si>
    <t>15560
 в т.ч.</t>
  </si>
  <si>
    <t xml:space="preserve">Проведено капітальний ремонт  частини приміщення учбово-лабораторного корпусу за адресою : м.Житомир , вул.Селецька,5 </t>
  </si>
  <si>
    <t>м.Житомир , вул.Селецька,5.
Закуплено виробниче та супутнє обладнання для обробки дерева, металу та полімерів.</t>
  </si>
  <si>
    <t>15.3.1.1.Капітальний ремонт частини приміщення І  - го  поверху  учбово-лабораторного корпусу (літера"Р " ) Центру професійно-технічної освіти м.Житомира за адресою : м.Житомир , вул.Селецька,5 , в т.ч. виготовлення ПКД (співфінансування міжнародного проєкту)</t>
  </si>
  <si>
    <t>місцевий бюджет (співфінансування міжнародного проєкту)</t>
  </si>
  <si>
    <t>надходження в рамках програм допомоги урядів іноземних держав,міжнародних організацій,  донорських установ</t>
  </si>
  <si>
    <t>15.3.1.2.Закупівля виробничого та супутнього  обладнання тощо (основні засоби)</t>
  </si>
  <si>
    <t>15.3.1.3.Закупівля інструментів, меблів, інвентарю, матеріалів тощо (в т.ч. малоцінні та швидкозношувані предмети)</t>
  </si>
  <si>
    <t>15.4. Забезпечити проведення капітальних ремонтів території благоустрою закладів та спортивних майданчиків</t>
  </si>
  <si>
    <t>15.4.1.Капітальний ремонт території благоустрою Ліцею №14 міста Житомира за адресою м.Житомир , вул. Кибальчича, 7 (в т.ч. ПКД)</t>
  </si>
  <si>
    <t xml:space="preserve">Проведено капітальний ремонт території благоустрою </t>
  </si>
  <si>
    <t>15.4.2. Реконструкція спортивного майданчика на території Ліцею №5 міста Житомира за адресою : м.Житомир, вул. Олександра Клосовського,16 (в т.ч. ПКД)</t>
  </si>
  <si>
    <t>Проведено реконструкцію спортивного майданчика</t>
  </si>
  <si>
    <t>15.4.3. Реконструкція спортивного майданчика на території Ліцею №34 міста Житомира за адресою : м.Житомир, вул. Івана Мазепи ,18 (в т.ч. ПКД)</t>
  </si>
  <si>
    <t>15.4.4. Реконструкція спортивного майданчика на території Ліцею №16 міста Житомира за адресою : м.Житомир, вул.Тараса Бульби-Боровця,15 (в т.ч. ПКД)</t>
  </si>
  <si>
    <t>15.5.Забезпечити безперебійну роботу газової та твердотопливної котелень</t>
  </si>
  <si>
    <t>15.5.1.Капітальний ремонт з встановленням електрогенераторної установки HIMOINSA HSY - 40  в ДНЗ №10  за адресою вулиця Михайла Грушевського 89/97 м.Житомир</t>
  </si>
  <si>
    <t>Забезпечено безперебійну роботу пункту незламності</t>
  </si>
  <si>
    <t>15.6.Забезпечити виготовлення проєктно- кошторисної документації</t>
  </si>
  <si>
    <t>15.6.1.Виготовлення проєктно-кошторисної документації по об'єкту   "Реконструкція частини приміщень будівлі ліцею №4 для облаштування тимчасового укриття за адресою : м.Житомир, вул. Троянівська, 26"</t>
  </si>
  <si>
    <t>Виготовлено ПКД по об'єкту   "Реконструкція частини приміщень будівлі ліцею №4 для облаштування тимчасового укриття за адресою : м.Житомир, вул, Троянівська, 26"</t>
  </si>
  <si>
    <t>15.7.Забезпечити виконання енергозберігаючих заходів та заходу з продовження терміну експлуатації будівлі</t>
  </si>
  <si>
    <t>15.7.1.Капітальний ремонт (заміна віконних блоків на металопластикові конструкції) в приміщеннях Житомирського професійного політехнічного ліцею за адресою : м. Житомир , вул. Корольова,132</t>
  </si>
  <si>
    <t>Ефективне використання енергоресурсів</t>
  </si>
  <si>
    <t>Всього по Програмі</t>
  </si>
  <si>
    <t>Примітка</t>
  </si>
  <si>
    <t>визначити фінансовий ресурс перехідних об'єктів у 2024 році ,які не були оплачені станом на 31 грудня 2023 року , відповідно до обсягу , визначеному для реалізації заходів у 2023 році</t>
  </si>
  <si>
    <t>Директор департаменту  освіти   міської ради</t>
  </si>
  <si>
    <t>Валентин АРЕНДАРЧУК</t>
  </si>
  <si>
    <t>Секретар міської ради</t>
  </si>
  <si>
    <t xml:space="preserve"> Віктор КЛІМІНСЬКИЙ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</si>
</sst>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0.0"/>
    <numFmt numFmtId="165" formatCode="#,##0.0"/>
    <numFmt numFmtId="166" formatCode="#,##0.0_ ;\-#,##0.0\ "/>
    <numFmt numFmtId="167" formatCode="0.000"/>
    <numFmt numFmtId="168" formatCode="#,##0.000"/>
  </numFmts>
  <fonts count="20" x14ac:knownFonts="1">
    <font>
      <sz val="11"/>
      <color indexed="8"/>
      <name val="Calibri"/>
      <family val="2"/>
      <charset val="204"/>
    </font>
    <font>
      <sz val="11"/>
      <color indexed="8"/>
      <name val="Calibri"/>
      <family val="2"/>
      <charset val="204"/>
    </font>
    <font>
      <sz val="24"/>
      <name val="Times New Roman"/>
      <family val="1"/>
      <charset val="204"/>
    </font>
    <font>
      <b/>
      <sz val="26"/>
      <name val="Times New Roman"/>
      <family val="1"/>
      <charset val="204"/>
    </font>
    <font>
      <b/>
      <sz val="24"/>
      <name val="Times New Roman"/>
      <family val="1"/>
      <charset val="204"/>
    </font>
    <font>
      <sz val="11"/>
      <name val="Calibri"/>
      <family val="2"/>
      <charset val="204"/>
    </font>
    <font>
      <sz val="14"/>
      <name val="Times New Roman"/>
      <family val="1"/>
      <charset val="204"/>
    </font>
    <font>
      <u/>
      <sz val="24"/>
      <name val="Times New Roman"/>
      <family val="1"/>
      <charset val="204"/>
    </font>
    <font>
      <sz val="24"/>
      <color rgb="FFFF0000"/>
      <name val="Times New Roman"/>
      <family val="1"/>
      <charset val="204"/>
    </font>
    <font>
      <sz val="23"/>
      <name val="Times New Roman"/>
      <family val="1"/>
      <charset val="204"/>
    </font>
    <font>
      <sz val="22"/>
      <name val="Arial"/>
      <family val="2"/>
      <charset val="204"/>
    </font>
    <font>
      <sz val="24"/>
      <name val="Arial"/>
      <family val="2"/>
      <charset val="204"/>
    </font>
    <font>
      <sz val="26"/>
      <name val="Times New Roman"/>
      <family val="1"/>
      <charset val="204"/>
    </font>
    <font>
      <sz val="28"/>
      <name val="Times New Roman"/>
      <family val="1"/>
      <charset val="204"/>
    </font>
    <font>
      <sz val="24"/>
      <color indexed="8"/>
      <name val="Times New Roman"/>
      <family val="1"/>
      <charset val="204"/>
    </font>
    <font>
      <b/>
      <sz val="22"/>
      <name val="Times New Roman"/>
      <family val="1"/>
      <charset val="204"/>
    </font>
    <font>
      <sz val="27"/>
      <name val="Times New Roman"/>
      <family val="1"/>
      <charset val="204"/>
    </font>
    <font>
      <b/>
      <sz val="27"/>
      <name val="Times New Roman"/>
      <family val="1"/>
      <charset val="204"/>
    </font>
    <font>
      <sz val="16"/>
      <name val="Times New Roman"/>
      <family val="1"/>
      <charset val="204"/>
    </font>
    <font>
      <i/>
      <sz val="24"/>
      <name val="Times New Roman"/>
      <family val="1"/>
      <charset val="204"/>
    </font>
  </fonts>
  <fills count="5">
    <fill>
      <patternFill patternType="none"/>
    </fill>
    <fill>
      <patternFill patternType="gray125"/>
    </fill>
    <fill>
      <patternFill patternType="solid">
        <fgColor theme="0"/>
        <bgColor indexed="26"/>
      </patternFill>
    </fill>
    <fill>
      <patternFill patternType="solid">
        <fgColor theme="0"/>
        <bgColor indexed="64"/>
      </patternFill>
    </fill>
    <fill>
      <patternFill patternType="solid">
        <fgColor theme="0"/>
        <bgColor indexed="34"/>
      </patternFill>
    </fill>
  </fills>
  <borders count="116">
    <border>
      <left/>
      <right/>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right/>
      <top style="medium">
        <color indexed="64"/>
      </top>
      <bottom/>
      <diagonal/>
    </border>
    <border>
      <left/>
      <right style="thin">
        <color indexed="8"/>
      </right>
      <top style="medium">
        <color indexed="64"/>
      </top>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medium">
        <color indexed="64"/>
      </right>
      <top style="medium">
        <color indexed="8"/>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medium">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diagonal/>
    </border>
    <border>
      <left style="thin">
        <color indexed="8"/>
      </left>
      <right style="medium">
        <color indexed="64"/>
      </right>
      <top style="thin">
        <color indexed="8"/>
      </top>
      <bottom/>
      <diagonal/>
    </border>
    <border>
      <left style="medium">
        <color indexed="64"/>
      </left>
      <right/>
      <top style="thin">
        <color indexed="8"/>
      </top>
      <bottom/>
      <diagonal/>
    </border>
    <border>
      <left style="thin">
        <color indexed="8"/>
      </left>
      <right/>
      <top style="thin">
        <color indexed="8"/>
      </top>
      <bottom style="thin">
        <color indexed="8"/>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8"/>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medium">
        <color indexed="64"/>
      </right>
      <top/>
      <bottom style="thin">
        <color indexed="8"/>
      </bottom>
      <diagonal/>
    </border>
    <border>
      <left style="medium">
        <color indexed="64"/>
      </left>
      <right/>
      <top/>
      <bottom style="thin">
        <color indexed="8"/>
      </bottom>
      <diagonal/>
    </border>
    <border>
      <left/>
      <right style="thin">
        <color indexed="8"/>
      </right>
      <top style="thin">
        <color indexed="8"/>
      </top>
      <bottom/>
      <diagonal/>
    </border>
    <border>
      <left/>
      <right style="medium">
        <color indexed="64"/>
      </right>
      <top style="thin">
        <color indexed="8"/>
      </top>
      <bottom/>
      <diagonal/>
    </border>
    <border>
      <left style="medium">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8"/>
      </left>
      <right style="medium">
        <color indexed="64"/>
      </right>
      <top style="thin">
        <color indexed="8"/>
      </top>
      <bottom style="thin">
        <color indexed="64"/>
      </bottom>
      <diagonal/>
    </border>
    <border>
      <left/>
      <right style="medium">
        <color indexed="64"/>
      </right>
      <top/>
      <bottom/>
      <diagonal/>
    </border>
    <border>
      <left style="medium">
        <color indexed="64"/>
      </left>
      <right/>
      <top style="thin">
        <color indexed="64"/>
      </top>
      <bottom/>
      <diagonal/>
    </border>
    <border>
      <left style="thin">
        <color indexed="8"/>
      </left>
      <right style="thin">
        <color indexed="8"/>
      </right>
      <top style="thin">
        <color indexed="64"/>
      </top>
      <bottom/>
      <diagonal/>
    </border>
    <border>
      <left/>
      <right style="thin">
        <color indexed="8"/>
      </right>
      <top style="thin">
        <color indexed="8"/>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medium">
        <color indexed="64"/>
      </right>
      <top/>
      <bottom style="thin">
        <color indexed="64"/>
      </bottom>
      <diagonal/>
    </border>
    <border>
      <left/>
      <right style="thin">
        <color indexed="8"/>
      </right>
      <top style="thin">
        <color indexed="64"/>
      </top>
      <bottom/>
      <diagonal/>
    </border>
    <border>
      <left/>
      <right style="medium">
        <color indexed="64"/>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medium">
        <color indexed="64"/>
      </right>
      <top style="thin">
        <color indexed="64"/>
      </top>
      <bottom style="thin">
        <color indexed="8"/>
      </bottom>
      <diagonal/>
    </border>
    <border>
      <left style="thin">
        <color indexed="8"/>
      </left>
      <right style="medium">
        <color indexed="64"/>
      </right>
      <top/>
      <bottom style="thin">
        <color indexed="64"/>
      </bottom>
      <diagonal/>
    </border>
    <border>
      <left/>
      <right style="medium">
        <color indexed="64"/>
      </right>
      <top style="thin">
        <color indexed="8"/>
      </top>
      <bottom style="thin">
        <color indexed="64"/>
      </bottom>
      <diagonal/>
    </border>
    <border>
      <left style="thin">
        <color indexed="64"/>
      </left>
      <right style="thin">
        <color indexed="8"/>
      </right>
      <top/>
      <bottom style="thin">
        <color indexed="64"/>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8"/>
      </right>
      <top/>
      <bottom style="thin">
        <color indexed="64"/>
      </bottom>
      <diagonal/>
    </border>
    <border>
      <left style="thin">
        <color indexed="64"/>
      </left>
      <right style="thin">
        <color indexed="8"/>
      </right>
      <top/>
      <bottom/>
      <diagonal/>
    </border>
    <border>
      <left/>
      <right style="thin">
        <color indexed="8"/>
      </right>
      <top style="thin">
        <color indexed="64"/>
      </top>
      <bottom style="thin">
        <color indexed="8"/>
      </bottom>
      <diagonal/>
    </border>
    <border>
      <left/>
      <right/>
      <top/>
      <bottom style="thin">
        <color indexed="64"/>
      </bottom>
      <diagonal/>
    </border>
    <border>
      <left style="thin">
        <color indexed="64"/>
      </left>
      <right/>
      <top style="thin">
        <color indexed="8"/>
      </top>
      <bottom style="thin">
        <color indexed="64"/>
      </bottom>
      <diagonal/>
    </border>
    <border>
      <left style="thin">
        <color indexed="8"/>
      </left>
      <right style="medium">
        <color indexed="64"/>
      </right>
      <top style="thin">
        <color indexed="64"/>
      </top>
      <bottom style="thin">
        <color indexed="64"/>
      </bottom>
      <diagonal/>
    </border>
    <border>
      <left style="thin">
        <color indexed="8"/>
      </left>
      <right/>
      <top/>
      <bottom style="thin">
        <color indexed="64"/>
      </bottom>
      <diagonal/>
    </border>
    <border>
      <left style="medium">
        <color indexed="64"/>
      </left>
      <right style="thin">
        <color indexed="8"/>
      </right>
      <top/>
      <bottom style="thin">
        <color indexed="8"/>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8"/>
      </top>
      <bottom style="thin">
        <color indexed="64"/>
      </bottom>
      <diagonal/>
    </border>
    <border>
      <left/>
      <right/>
      <top style="thin">
        <color indexed="8"/>
      </top>
      <bottom style="thin">
        <color indexed="8"/>
      </bottom>
      <diagonal/>
    </border>
    <border>
      <left/>
      <right/>
      <top style="thin">
        <color indexed="8"/>
      </top>
      <bottom style="thin">
        <color indexed="64"/>
      </bottom>
      <diagonal/>
    </border>
    <border>
      <left/>
      <right style="thin">
        <color indexed="64"/>
      </right>
      <top/>
      <bottom/>
      <diagonal/>
    </border>
    <border>
      <left style="thin">
        <color indexed="8"/>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64"/>
      </right>
      <top/>
      <bottom/>
      <diagonal/>
    </border>
    <border>
      <left style="thin">
        <color indexed="64"/>
      </left>
      <right/>
      <top/>
      <bottom/>
      <diagonal/>
    </border>
    <border>
      <left style="thin">
        <color indexed="64"/>
      </left>
      <right style="thin">
        <color indexed="64"/>
      </right>
      <top/>
      <bottom style="thin">
        <color indexed="8"/>
      </bottom>
      <diagonal/>
    </border>
    <border>
      <left style="thin">
        <color indexed="8"/>
      </left>
      <right style="thin">
        <color indexed="64"/>
      </right>
      <top/>
      <bottom style="thin">
        <color indexed="8"/>
      </bottom>
      <diagonal/>
    </border>
    <border>
      <left style="thin">
        <color indexed="64"/>
      </left>
      <right style="medium">
        <color indexed="64"/>
      </right>
      <top/>
      <bottom style="thin">
        <color indexed="8"/>
      </bottom>
      <diagonal/>
    </border>
    <border>
      <left/>
      <right style="thin">
        <color indexed="8"/>
      </right>
      <top style="thin">
        <color indexed="8"/>
      </top>
      <bottom style="thin">
        <color indexed="8"/>
      </bottom>
      <diagonal/>
    </border>
    <border>
      <left style="medium">
        <color indexed="64"/>
      </left>
      <right style="thin">
        <color indexed="8"/>
      </right>
      <top style="thin">
        <color indexed="64"/>
      </top>
      <bottom style="thin">
        <color indexed="64"/>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top style="thin">
        <color indexed="8"/>
      </top>
      <bottom/>
      <diagonal/>
    </border>
    <border>
      <left style="medium">
        <color indexed="64"/>
      </left>
      <right style="thin">
        <color indexed="8"/>
      </right>
      <top style="thin">
        <color indexed="64"/>
      </top>
      <bottom/>
      <diagonal/>
    </border>
    <border>
      <left style="thin">
        <color indexed="8"/>
      </left>
      <right style="thin">
        <color indexed="64"/>
      </right>
      <top/>
      <bottom style="thin">
        <color indexed="64"/>
      </bottom>
      <diagonal/>
    </border>
    <border>
      <left style="thin">
        <color indexed="64"/>
      </left>
      <right/>
      <top style="thin">
        <color indexed="64"/>
      </top>
      <bottom style="thin">
        <color indexed="8"/>
      </bottom>
      <diagonal/>
    </border>
    <border>
      <left style="medium">
        <color indexed="64"/>
      </left>
      <right/>
      <top style="thin">
        <color indexed="8"/>
      </top>
      <bottom style="thin">
        <color indexed="64"/>
      </bottom>
      <diagonal/>
    </border>
    <border>
      <left style="medium">
        <color indexed="64"/>
      </left>
      <right style="thin">
        <color indexed="8"/>
      </right>
      <top/>
      <bottom/>
      <diagonal/>
    </border>
    <border>
      <left style="medium">
        <color indexed="64"/>
      </left>
      <right style="thin">
        <color indexed="8"/>
      </right>
      <top style="thin">
        <color indexed="8"/>
      </top>
      <bottom/>
      <diagonal/>
    </border>
    <border>
      <left style="thin">
        <color indexed="8"/>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8"/>
      </left>
      <right/>
      <top/>
      <bottom style="thin">
        <color indexed="8"/>
      </bottom>
      <diagonal/>
    </border>
    <border>
      <left style="medium">
        <color indexed="8"/>
      </left>
      <right/>
      <top/>
      <bottom/>
      <diagonal/>
    </border>
  </borders>
  <cellStyleXfs count="2">
    <xf numFmtId="0" fontId="0" fillId="0" borderId="0"/>
    <xf numFmtId="43" fontId="1" fillId="0" borderId="0" applyFont="0" applyFill="0" applyBorder="0" applyAlignment="0" applyProtection="0"/>
  </cellStyleXfs>
  <cellXfs count="676">
    <xf numFmtId="0" fontId="0" fillId="0" borderId="0" xfId="0"/>
    <xf numFmtId="164" fontId="2" fillId="2" borderId="0" xfId="0" applyNumberFormat="1" applyFont="1" applyFill="1"/>
    <xf numFmtId="0" fontId="2" fillId="2" borderId="0" xfId="0" applyNumberFormat="1" applyFont="1" applyFill="1"/>
    <xf numFmtId="164" fontId="2" fillId="2" borderId="0" xfId="0" applyNumberFormat="1" applyFont="1" applyFill="1" applyAlignment="1">
      <alignment horizontal="left"/>
    </xf>
    <xf numFmtId="4" fontId="2" fillId="2" borderId="0" xfId="0" applyNumberFormat="1" applyFont="1" applyFill="1" applyBorder="1"/>
    <xf numFmtId="164" fontId="2" fillId="2" borderId="0" xfId="0" applyNumberFormat="1" applyFont="1" applyFill="1" applyBorder="1"/>
    <xf numFmtId="164" fontId="2" fillId="2" borderId="0" xfId="0" applyNumberFormat="1" applyFont="1" applyFill="1" applyBorder="1" applyAlignment="1">
      <alignment horizontal="left"/>
    </xf>
    <xf numFmtId="164" fontId="2" fillId="2" borderId="0" xfId="0" applyNumberFormat="1" applyFont="1" applyFill="1" applyBorder="1" applyAlignment="1"/>
    <xf numFmtId="164" fontId="3" fillId="2" borderId="0" xfId="0" applyNumberFormat="1" applyFont="1" applyFill="1" applyBorder="1" applyAlignment="1">
      <alignment horizontal="center" vertical="top"/>
    </xf>
    <xf numFmtId="164" fontId="3" fillId="2" borderId="0" xfId="0" applyNumberFormat="1" applyFont="1" applyFill="1" applyBorder="1" applyAlignment="1">
      <alignment horizontal="left" vertical="top"/>
    </xf>
    <xf numFmtId="164" fontId="4" fillId="2" borderId="0" xfId="0" applyNumberFormat="1" applyFont="1" applyFill="1" applyBorder="1" applyAlignment="1">
      <alignment horizontal="left" vertical="center" wrapText="1"/>
    </xf>
    <xf numFmtId="164" fontId="4" fillId="2" borderId="0" xfId="0" applyNumberFormat="1" applyFont="1" applyFill="1" applyBorder="1" applyAlignment="1">
      <alignment horizontal="center" vertical="center" wrapText="1"/>
    </xf>
    <xf numFmtId="164" fontId="4" fillId="2" borderId="18" xfId="0" applyNumberFormat="1" applyFont="1" applyFill="1" applyBorder="1" applyAlignment="1">
      <alignment horizontal="center" vertical="center"/>
    </xf>
    <xf numFmtId="1" fontId="2" fillId="2" borderId="19" xfId="0" applyNumberFormat="1" applyFont="1" applyFill="1" applyBorder="1" applyAlignment="1">
      <alignment horizontal="center" vertical="center"/>
    </xf>
    <xf numFmtId="1" fontId="2" fillId="2" borderId="20" xfId="0" applyNumberFormat="1" applyFont="1" applyFill="1" applyBorder="1" applyAlignment="1">
      <alignment horizontal="center" vertical="center"/>
    </xf>
    <xf numFmtId="1" fontId="2" fillId="2" borderId="21" xfId="0" applyNumberFormat="1" applyFont="1" applyFill="1" applyBorder="1" applyAlignment="1">
      <alignment horizontal="center" vertical="center"/>
    </xf>
    <xf numFmtId="1" fontId="2" fillId="2" borderId="0" xfId="0" applyNumberFormat="1" applyFont="1" applyFill="1" applyBorder="1" applyAlignment="1">
      <alignment horizontal="center" vertical="center"/>
    </xf>
    <xf numFmtId="1" fontId="2" fillId="2" borderId="0" xfId="0" applyNumberFormat="1" applyFont="1" applyFill="1" applyBorder="1" applyAlignment="1">
      <alignment horizontal="left" vertical="center"/>
    </xf>
    <xf numFmtId="164" fontId="2" fillId="2" borderId="22" xfId="0" applyNumberFormat="1" applyFont="1" applyFill="1" applyBorder="1" applyAlignment="1">
      <alignment horizontal="center" vertical="center"/>
    </xf>
    <xf numFmtId="164" fontId="3" fillId="2" borderId="0" xfId="0" applyNumberFormat="1" applyFont="1" applyFill="1" applyBorder="1" applyAlignment="1">
      <alignment horizontal="center" vertical="center"/>
    </xf>
    <xf numFmtId="164" fontId="3" fillId="2" borderId="0" xfId="0" applyNumberFormat="1" applyFont="1" applyFill="1" applyBorder="1" applyAlignment="1">
      <alignment horizontal="left" vertical="center"/>
    </xf>
    <xf numFmtId="1" fontId="2" fillId="2" borderId="26" xfId="0" applyNumberFormat="1" applyFont="1" applyFill="1" applyBorder="1" applyAlignment="1">
      <alignment vertical="top"/>
    </xf>
    <xf numFmtId="164" fontId="2" fillId="2" borderId="18" xfId="0" applyNumberFormat="1" applyFont="1" applyFill="1" applyBorder="1" applyAlignment="1">
      <alignment vertical="top" wrapText="1"/>
    </xf>
    <xf numFmtId="165" fontId="2" fillId="2" borderId="20" xfId="0" applyNumberFormat="1" applyFont="1" applyFill="1" applyBorder="1" applyAlignment="1">
      <alignment vertical="top" wrapText="1"/>
    </xf>
    <xf numFmtId="165" fontId="2" fillId="2" borderId="18" xfId="0" applyNumberFormat="1" applyFont="1" applyFill="1" applyBorder="1" applyAlignment="1">
      <alignment vertical="top" wrapText="1"/>
    </xf>
    <xf numFmtId="165" fontId="2" fillId="2" borderId="20" xfId="0" applyNumberFormat="1" applyFont="1" applyFill="1" applyBorder="1" applyAlignment="1">
      <alignment horizontal="right" vertical="top"/>
    </xf>
    <xf numFmtId="165" fontId="2" fillId="2" borderId="18" xfId="0" applyNumberFormat="1" applyFont="1" applyFill="1" applyBorder="1" applyAlignment="1">
      <alignment vertical="top"/>
    </xf>
    <xf numFmtId="165" fontId="2" fillId="2" borderId="27" xfId="0" applyNumberFormat="1" applyFont="1" applyFill="1" applyBorder="1" applyAlignment="1">
      <alignment vertical="top"/>
    </xf>
    <xf numFmtId="165" fontId="2" fillId="2" borderId="27" xfId="0" applyNumberFormat="1" applyFont="1" applyFill="1" applyBorder="1" applyAlignment="1">
      <alignment horizontal="right" vertical="top" wrapText="1"/>
    </xf>
    <xf numFmtId="165" fontId="2" fillId="2" borderId="0" xfId="0" applyNumberFormat="1" applyFont="1" applyFill="1" applyBorder="1" applyAlignment="1">
      <alignment horizontal="left" vertical="top" wrapText="1"/>
    </xf>
    <xf numFmtId="4" fontId="2" fillId="2" borderId="0" xfId="0" applyNumberFormat="1" applyFont="1" applyFill="1" applyBorder="1" applyAlignment="1">
      <alignment vertical="center"/>
    </xf>
    <xf numFmtId="164" fontId="2" fillId="2" borderId="0" xfId="0" applyNumberFormat="1" applyFont="1" applyFill="1" applyBorder="1" applyAlignment="1">
      <alignment vertical="center"/>
    </xf>
    <xf numFmtId="1" fontId="2" fillId="2" borderId="29" xfId="0" applyNumberFormat="1" applyFont="1" applyFill="1" applyBorder="1" applyAlignment="1">
      <alignment vertical="top"/>
    </xf>
    <xf numFmtId="164" fontId="2" fillId="2" borderId="30" xfId="0" applyNumberFormat="1" applyFont="1" applyFill="1" applyBorder="1" applyAlignment="1">
      <alignment vertical="top" wrapText="1"/>
    </xf>
    <xf numFmtId="165" fontId="2" fillId="2" borderId="18" xfId="0" applyNumberFormat="1" applyFont="1" applyFill="1" applyBorder="1" applyAlignment="1">
      <alignment horizontal="left" vertical="top" wrapText="1"/>
    </xf>
    <xf numFmtId="165" fontId="2" fillId="2" borderId="11" xfId="0" applyNumberFormat="1" applyFont="1" applyFill="1" applyBorder="1" applyAlignment="1">
      <alignment horizontal="right" vertical="top"/>
    </xf>
    <xf numFmtId="165" fontId="2" fillId="2" borderId="12" xfId="0" applyNumberFormat="1" applyFont="1" applyFill="1" applyBorder="1" applyAlignment="1">
      <alignment horizontal="center" vertical="top"/>
    </xf>
    <xf numFmtId="165" fontId="2" fillId="2" borderId="32" xfId="0" applyNumberFormat="1" applyFont="1" applyFill="1" applyBorder="1" applyAlignment="1">
      <alignment horizontal="right" vertical="top" wrapText="1"/>
    </xf>
    <xf numFmtId="165" fontId="2" fillId="2" borderId="33" xfId="0" applyNumberFormat="1" applyFont="1" applyFill="1" applyBorder="1" applyAlignment="1">
      <alignment vertical="top" wrapText="1"/>
    </xf>
    <xf numFmtId="165" fontId="2" fillId="2" borderId="0" xfId="0" applyNumberFormat="1" applyFont="1" applyFill="1" applyBorder="1" applyAlignment="1">
      <alignment vertical="top" wrapText="1"/>
    </xf>
    <xf numFmtId="1" fontId="2" fillId="2" borderId="40" xfId="0" applyNumberFormat="1" applyFont="1" applyFill="1" applyBorder="1" applyAlignment="1">
      <alignment vertical="top"/>
    </xf>
    <xf numFmtId="165" fontId="2" fillId="2" borderId="41" xfId="0" applyNumberFormat="1" applyFont="1" applyFill="1" applyBorder="1" applyAlignment="1">
      <alignment vertical="top" wrapText="1"/>
    </xf>
    <xf numFmtId="165" fontId="2" fillId="2" borderId="0" xfId="0" applyNumberFormat="1" applyFont="1" applyFill="1" applyBorder="1" applyAlignment="1">
      <alignment horizontal="center" vertical="top" wrapText="1"/>
    </xf>
    <xf numFmtId="1" fontId="2" fillId="2" borderId="43" xfId="0" applyNumberFormat="1" applyFont="1" applyFill="1" applyBorder="1" applyAlignment="1">
      <alignment vertical="top"/>
    </xf>
    <xf numFmtId="164" fontId="2" fillId="2" borderId="44" xfId="0" applyNumberFormat="1" applyFont="1" applyFill="1" applyBorder="1" applyAlignment="1">
      <alignment vertical="top" wrapText="1"/>
    </xf>
    <xf numFmtId="165" fontId="2" fillId="2" borderId="45" xfId="0" applyNumberFormat="1" applyFont="1" applyFill="1" applyBorder="1" applyAlignment="1">
      <alignment horizontal="left" vertical="top" wrapText="1"/>
    </xf>
    <xf numFmtId="165" fontId="2" fillId="2" borderId="17" xfId="0" applyNumberFormat="1" applyFont="1" applyFill="1" applyBorder="1" applyAlignment="1">
      <alignment vertical="top" wrapText="1"/>
    </xf>
    <xf numFmtId="165" fontId="2" fillId="2" borderId="45" xfId="0" applyNumberFormat="1" applyFont="1" applyFill="1" applyBorder="1" applyAlignment="1">
      <alignment vertical="top" wrapText="1"/>
    </xf>
    <xf numFmtId="165" fontId="2" fillId="2" borderId="45" xfId="0" applyNumberFormat="1" applyFont="1" applyFill="1" applyBorder="1" applyAlignment="1">
      <alignment horizontal="right" vertical="top"/>
    </xf>
    <xf numFmtId="165" fontId="2" fillId="2" borderId="17" xfId="0" applyNumberFormat="1" applyFont="1" applyFill="1" applyBorder="1" applyAlignment="1">
      <alignment horizontal="center" vertical="top"/>
    </xf>
    <xf numFmtId="165" fontId="2" fillId="2" borderId="14" xfId="0" applyNumberFormat="1" applyFont="1" applyFill="1" applyBorder="1" applyAlignment="1">
      <alignment horizontal="right" vertical="top" wrapText="1"/>
    </xf>
    <xf numFmtId="165" fontId="2" fillId="2" borderId="46" xfId="0" applyNumberFormat="1" applyFont="1" applyFill="1" applyBorder="1" applyAlignment="1">
      <alignment vertical="top" wrapText="1"/>
    </xf>
    <xf numFmtId="164" fontId="2" fillId="2" borderId="17" xfId="0" applyNumberFormat="1" applyFont="1" applyFill="1" applyBorder="1" applyAlignment="1">
      <alignment vertical="top" wrapText="1"/>
    </xf>
    <xf numFmtId="165" fontId="2" fillId="2" borderId="12" xfId="0" applyNumberFormat="1" applyFont="1" applyFill="1" applyBorder="1" applyAlignment="1">
      <alignment horizontal="left" vertical="top" wrapText="1"/>
    </xf>
    <xf numFmtId="165" fontId="2" fillId="2" borderId="17" xfId="0" applyNumberFormat="1" applyFont="1" applyFill="1" applyBorder="1" applyAlignment="1">
      <alignment horizontal="right" vertical="top"/>
    </xf>
    <xf numFmtId="1" fontId="2" fillId="2" borderId="47" xfId="0" applyNumberFormat="1" applyFont="1" applyFill="1" applyBorder="1" applyAlignment="1">
      <alignment vertical="top"/>
    </xf>
    <xf numFmtId="164" fontId="2" fillId="2" borderId="20" xfId="0" applyNumberFormat="1" applyFont="1" applyFill="1" applyBorder="1" applyAlignment="1">
      <alignment vertical="top" wrapText="1"/>
    </xf>
    <xf numFmtId="165" fontId="2" fillId="2" borderId="20" xfId="0" applyNumberFormat="1" applyFont="1" applyFill="1" applyBorder="1" applyAlignment="1">
      <alignment horizontal="left" vertical="top" wrapText="1"/>
    </xf>
    <xf numFmtId="165" fontId="2" fillId="2" borderId="20" xfId="0" applyNumberFormat="1" applyFont="1" applyFill="1" applyBorder="1" applyAlignment="1">
      <alignment horizontal="center" vertical="top"/>
    </xf>
    <xf numFmtId="165" fontId="2" fillId="2" borderId="32" xfId="0" applyNumberFormat="1" applyFont="1" applyFill="1" applyBorder="1" applyAlignment="1">
      <alignment horizontal="left" vertical="top" wrapText="1"/>
    </xf>
    <xf numFmtId="165" fontId="2" fillId="2" borderId="32" xfId="0" applyNumberFormat="1" applyFont="1" applyFill="1" applyBorder="1" applyAlignment="1">
      <alignment vertical="top" wrapText="1"/>
    </xf>
    <xf numFmtId="165" fontId="2" fillId="2" borderId="35" xfId="0" applyNumberFormat="1" applyFont="1" applyFill="1" applyBorder="1" applyAlignment="1">
      <alignment horizontal="left" vertical="top" wrapText="1"/>
    </xf>
    <xf numFmtId="165" fontId="2" fillId="2" borderId="48" xfId="0" applyNumberFormat="1" applyFont="1" applyFill="1" applyBorder="1" applyAlignment="1">
      <alignment horizontal="right" vertical="top"/>
    </xf>
    <xf numFmtId="165" fontId="2" fillId="2" borderId="18" xfId="0" applyNumberFormat="1" applyFont="1" applyFill="1" applyBorder="1" applyAlignment="1">
      <alignment horizontal="center" vertical="top"/>
    </xf>
    <xf numFmtId="164" fontId="2" fillId="2" borderId="25" xfId="0" applyNumberFormat="1" applyFont="1" applyFill="1" applyBorder="1" applyAlignment="1">
      <alignment vertical="top" wrapText="1"/>
    </xf>
    <xf numFmtId="164" fontId="2" fillId="2" borderId="0" xfId="0" applyNumberFormat="1" applyFont="1" applyFill="1" applyBorder="1" applyAlignment="1">
      <alignment vertical="top" wrapText="1"/>
    </xf>
    <xf numFmtId="165" fontId="2" fillId="2" borderId="31" xfId="0" applyNumberFormat="1" applyFont="1" applyFill="1" applyBorder="1" applyAlignment="1">
      <alignment vertical="top" wrapText="1"/>
    </xf>
    <xf numFmtId="165" fontId="2" fillId="2" borderId="31" xfId="0" applyNumberFormat="1" applyFont="1" applyFill="1" applyBorder="1" applyAlignment="1">
      <alignment horizontal="left" vertical="top" wrapText="1"/>
    </xf>
    <xf numFmtId="165" fontId="2" fillId="2" borderId="31" xfId="0" applyNumberFormat="1" applyFont="1" applyFill="1" applyBorder="1" applyAlignment="1">
      <alignment horizontal="right" vertical="top"/>
    </xf>
    <xf numFmtId="165" fontId="2" fillId="2" borderId="31" xfId="0" applyNumberFormat="1" applyFont="1" applyFill="1" applyBorder="1" applyAlignment="1">
      <alignment horizontal="center" vertical="top"/>
    </xf>
    <xf numFmtId="164" fontId="2" fillId="2" borderId="49" xfId="0" applyNumberFormat="1" applyFont="1" applyFill="1" applyBorder="1" applyAlignment="1">
      <alignment vertical="top" wrapText="1"/>
    </xf>
    <xf numFmtId="164" fontId="2" fillId="2" borderId="50" xfId="0" applyNumberFormat="1" applyFont="1" applyFill="1" applyBorder="1" applyAlignment="1">
      <alignment horizontal="center" vertical="center"/>
    </xf>
    <xf numFmtId="164" fontId="2" fillId="2" borderId="51" xfId="0" applyNumberFormat="1" applyFont="1" applyFill="1" applyBorder="1" applyAlignment="1">
      <alignment vertical="top" wrapText="1"/>
    </xf>
    <xf numFmtId="165" fontId="4" fillId="2" borderId="52" xfId="0" applyNumberFormat="1" applyFont="1" applyFill="1" applyBorder="1" applyAlignment="1">
      <alignment vertical="center" wrapText="1"/>
    </xf>
    <xf numFmtId="165" fontId="2" fillId="2" borderId="31" xfId="0" applyNumberFormat="1" applyFont="1" applyFill="1" applyBorder="1" applyAlignment="1">
      <alignment horizontal="center" vertical="center"/>
    </xf>
    <xf numFmtId="165" fontId="2" fillId="2" borderId="44" xfId="0" applyNumberFormat="1" applyFont="1" applyFill="1" applyBorder="1" applyAlignment="1">
      <alignment horizontal="center" vertical="center"/>
    </xf>
    <xf numFmtId="165" fontId="2" fillId="2" borderId="45" xfId="0" applyNumberFormat="1" applyFont="1" applyFill="1" applyBorder="1" applyAlignment="1">
      <alignment horizontal="left" vertical="center"/>
    </xf>
    <xf numFmtId="165" fontId="4" fillId="2" borderId="45" xfId="0" applyNumberFormat="1" applyFont="1" applyFill="1" applyBorder="1" applyAlignment="1">
      <alignment horizontal="center" vertical="center"/>
    </xf>
    <xf numFmtId="4" fontId="4" fillId="2" borderId="45" xfId="0" applyNumberFormat="1" applyFont="1" applyFill="1" applyBorder="1" applyAlignment="1">
      <alignment horizontal="center" vertical="center"/>
    </xf>
    <xf numFmtId="165" fontId="2" fillId="2" borderId="53" xfId="0" applyNumberFormat="1" applyFont="1" applyFill="1" applyBorder="1" applyAlignment="1">
      <alignment vertical="center" wrapText="1"/>
    </xf>
    <xf numFmtId="165" fontId="2" fillId="2" borderId="0" xfId="0" applyNumberFormat="1" applyFont="1" applyFill="1" applyBorder="1" applyAlignment="1">
      <alignment vertical="center" wrapText="1"/>
    </xf>
    <xf numFmtId="165" fontId="4" fillId="2" borderId="0" xfId="0" applyNumberFormat="1" applyFont="1" applyFill="1" applyBorder="1" applyAlignment="1">
      <alignment horizontal="left" vertical="top" wrapText="1"/>
    </xf>
    <xf numFmtId="164" fontId="4" fillId="2" borderId="29" xfId="0" applyNumberFormat="1" applyFont="1" applyFill="1" applyBorder="1" applyAlignment="1">
      <alignment vertical="center"/>
    </xf>
    <xf numFmtId="164" fontId="2" fillId="2" borderId="10" xfId="0" applyNumberFormat="1" applyFont="1" applyFill="1" applyBorder="1" applyAlignment="1">
      <alignment vertical="top" wrapText="1"/>
    </xf>
    <xf numFmtId="165" fontId="4" fillId="2" borderId="54" xfId="0" applyNumberFormat="1" applyFont="1" applyFill="1" applyBorder="1" applyAlignment="1">
      <alignment vertical="center"/>
    </xf>
    <xf numFmtId="165" fontId="4" fillId="2" borderId="0" xfId="0" applyNumberFormat="1" applyFont="1" applyFill="1" applyBorder="1" applyAlignment="1">
      <alignment vertical="center"/>
    </xf>
    <xf numFmtId="1" fontId="2" fillId="2" borderId="55" xfId="0" applyNumberFormat="1" applyFont="1" applyFill="1" applyBorder="1" applyAlignment="1">
      <alignment vertical="top"/>
    </xf>
    <xf numFmtId="164" fontId="2" fillId="2" borderId="31" xfId="0" applyNumberFormat="1" applyFont="1" applyFill="1" applyBorder="1" applyAlignment="1">
      <alignment vertical="top" wrapText="1"/>
    </xf>
    <xf numFmtId="165" fontId="2" fillId="2" borderId="31" xfId="0" applyNumberFormat="1" applyFont="1" applyFill="1" applyBorder="1" applyAlignment="1">
      <alignment vertical="top"/>
    </xf>
    <xf numFmtId="0" fontId="2" fillId="3" borderId="28" xfId="0" applyFont="1" applyFill="1" applyBorder="1" applyAlignment="1">
      <alignment horizontal="left" vertical="top" wrapText="1"/>
    </xf>
    <xf numFmtId="0" fontId="2" fillId="3" borderId="0" xfId="0" applyFont="1" applyFill="1" applyBorder="1" applyAlignment="1">
      <alignment horizontal="left" vertical="top" wrapText="1"/>
    </xf>
    <xf numFmtId="164" fontId="2" fillId="2" borderId="31" xfId="0" applyNumberFormat="1" applyFont="1" applyFill="1" applyBorder="1" applyAlignment="1">
      <alignment horizontal="center" vertical="top" wrapText="1"/>
    </xf>
    <xf numFmtId="165" fontId="2" fillId="2" borderId="35" xfId="0" applyNumberFormat="1" applyFont="1" applyFill="1" applyBorder="1" applyAlignment="1">
      <alignment vertical="top" wrapText="1"/>
    </xf>
    <xf numFmtId="165" fontId="2" fillId="2" borderId="48" xfId="0" applyNumberFormat="1" applyFont="1" applyFill="1" applyBorder="1" applyAlignment="1">
      <alignment vertical="top" wrapText="1"/>
    </xf>
    <xf numFmtId="165" fontId="2" fillId="2" borderId="56" xfId="0" applyNumberFormat="1" applyFont="1" applyFill="1" applyBorder="1" applyAlignment="1">
      <alignment vertical="top" wrapText="1"/>
    </xf>
    <xf numFmtId="165" fontId="2" fillId="2" borderId="56" xfId="0" applyNumberFormat="1" applyFont="1" applyFill="1" applyBorder="1" applyAlignment="1">
      <alignment horizontal="left" vertical="top" wrapText="1"/>
    </xf>
    <xf numFmtId="165" fontId="2" fillId="2" borderId="56" xfId="0" applyNumberFormat="1" applyFont="1" applyFill="1" applyBorder="1" applyAlignment="1">
      <alignment vertical="top"/>
    </xf>
    <xf numFmtId="164" fontId="2" fillId="2" borderId="54" xfId="0" applyNumberFormat="1" applyFont="1" applyFill="1" applyBorder="1" applyAlignment="1">
      <alignment vertical="top" wrapText="1"/>
    </xf>
    <xf numFmtId="165" fontId="2" fillId="2" borderId="57" xfId="0" applyNumberFormat="1" applyFont="1" applyFill="1" applyBorder="1" applyAlignment="1">
      <alignment vertical="top" wrapText="1"/>
    </xf>
    <xf numFmtId="165" fontId="2" fillId="2" borderId="30" xfId="0" applyNumberFormat="1" applyFont="1" applyFill="1" applyBorder="1" applyAlignment="1">
      <alignment vertical="top" wrapText="1"/>
    </xf>
    <xf numFmtId="164" fontId="2" fillId="2" borderId="28" xfId="0" applyNumberFormat="1" applyFont="1" applyFill="1" applyBorder="1" applyAlignment="1">
      <alignment horizontal="left" vertical="top" wrapText="1"/>
    </xf>
    <xf numFmtId="164" fontId="2" fillId="2" borderId="0" xfId="0" applyNumberFormat="1" applyFont="1" applyFill="1" applyBorder="1" applyAlignment="1">
      <alignment horizontal="left" vertical="top" wrapText="1"/>
    </xf>
    <xf numFmtId="164" fontId="2" fillId="2" borderId="38" xfId="0" applyNumberFormat="1" applyFont="1" applyFill="1" applyBorder="1" applyAlignment="1">
      <alignment vertical="top" wrapText="1"/>
    </xf>
    <xf numFmtId="165" fontId="2" fillId="2" borderId="10" xfId="0" applyNumberFormat="1" applyFont="1" applyFill="1" applyBorder="1" applyAlignment="1">
      <alignment vertical="top" wrapText="1"/>
    </xf>
    <xf numFmtId="165" fontId="2" fillId="2" borderId="38" xfId="0" applyNumberFormat="1" applyFont="1" applyFill="1" applyBorder="1" applyAlignment="1">
      <alignment horizontal="left" vertical="top" wrapText="1"/>
    </xf>
    <xf numFmtId="4" fontId="2" fillId="2" borderId="41" xfId="0" applyNumberFormat="1" applyFont="1" applyFill="1" applyBorder="1" applyAlignment="1">
      <alignment horizontal="center" vertical="top" wrapText="1"/>
    </xf>
    <xf numFmtId="165" fontId="2" fillId="2" borderId="10" xfId="0" applyNumberFormat="1" applyFont="1" applyFill="1" applyBorder="1" applyAlignment="1">
      <alignment vertical="top"/>
    </xf>
    <xf numFmtId="164" fontId="2" fillId="2" borderId="42" xfId="0" applyNumberFormat="1" applyFont="1" applyFill="1" applyBorder="1" applyAlignment="1">
      <alignment horizontal="left" vertical="top" wrapText="1"/>
    </xf>
    <xf numFmtId="1" fontId="2" fillId="2" borderId="59" xfId="0" applyNumberFormat="1" applyFont="1" applyFill="1" applyBorder="1" applyAlignment="1">
      <alignment vertical="top"/>
    </xf>
    <xf numFmtId="165" fontId="2" fillId="2" borderId="28" xfId="0" applyNumberFormat="1" applyFont="1" applyFill="1" applyBorder="1" applyAlignment="1">
      <alignment vertical="top" wrapText="1"/>
    </xf>
    <xf numFmtId="0" fontId="2" fillId="3" borderId="31" xfId="0" applyFont="1" applyFill="1" applyBorder="1" applyAlignment="1">
      <alignment horizontal="justify" vertical="top" wrapText="1"/>
    </xf>
    <xf numFmtId="165" fontId="2" fillId="3" borderId="38" xfId="0" applyNumberFormat="1" applyFont="1" applyFill="1" applyBorder="1" applyAlignment="1">
      <alignment horizontal="left" vertical="top" wrapText="1"/>
    </xf>
    <xf numFmtId="165" fontId="2" fillId="2" borderId="38" xfId="0" applyNumberFormat="1" applyFont="1" applyFill="1" applyBorder="1" applyAlignment="1">
      <alignment vertical="top" wrapText="1"/>
    </xf>
    <xf numFmtId="165" fontId="2" fillId="2" borderId="38" xfId="0" applyNumberFormat="1" applyFont="1" applyFill="1" applyBorder="1" applyAlignment="1">
      <alignment vertical="top"/>
    </xf>
    <xf numFmtId="165" fontId="2" fillId="3" borderId="36" xfId="0" applyNumberFormat="1" applyFont="1" applyFill="1" applyBorder="1" applyAlignment="1">
      <alignment horizontal="left" vertical="top" wrapText="1"/>
    </xf>
    <xf numFmtId="165" fontId="2" fillId="2" borderId="51" xfId="0" applyNumberFormat="1" applyFont="1" applyFill="1" applyBorder="1" applyAlignment="1">
      <alignment vertical="top" wrapText="1"/>
    </xf>
    <xf numFmtId="165" fontId="2" fillId="3" borderId="31" xfId="0" applyNumberFormat="1" applyFont="1" applyFill="1" applyBorder="1" applyAlignment="1">
      <alignment vertical="top" wrapText="1"/>
    </xf>
    <xf numFmtId="165" fontId="2" fillId="3" borderId="31" xfId="0" applyNumberFormat="1" applyFont="1" applyFill="1" applyBorder="1" applyAlignment="1">
      <alignment horizontal="left" vertical="top" wrapText="1"/>
    </xf>
    <xf numFmtId="165" fontId="2" fillId="3" borderId="31" xfId="0" applyNumberFormat="1" applyFont="1" applyFill="1" applyBorder="1" applyAlignment="1">
      <alignment horizontal="right" vertical="top"/>
    </xf>
    <xf numFmtId="165" fontId="2" fillId="3" borderId="28" xfId="0" applyNumberFormat="1" applyFont="1" applyFill="1" applyBorder="1" applyAlignment="1">
      <alignment horizontal="left" vertical="top" wrapText="1"/>
    </xf>
    <xf numFmtId="165" fontId="2" fillId="3" borderId="0" xfId="0" applyNumberFormat="1" applyFont="1" applyFill="1" applyBorder="1" applyAlignment="1">
      <alignment horizontal="left" vertical="top" wrapText="1"/>
    </xf>
    <xf numFmtId="164" fontId="2" fillId="2" borderId="41" xfId="0" applyNumberFormat="1" applyFont="1" applyFill="1" applyBorder="1" applyAlignment="1">
      <alignment vertical="top" wrapText="1"/>
    </xf>
    <xf numFmtId="165" fontId="2" fillId="3" borderId="61" xfId="0" applyNumberFormat="1" applyFont="1" applyFill="1" applyBorder="1" applyAlignment="1">
      <alignment horizontal="left" vertical="top" wrapText="1"/>
    </xf>
    <xf numFmtId="165" fontId="2" fillId="2" borderId="10" xfId="0" applyNumberFormat="1" applyFont="1" applyFill="1" applyBorder="1" applyAlignment="1">
      <alignment horizontal="left" vertical="top" wrapText="1"/>
    </xf>
    <xf numFmtId="165" fontId="2" fillId="2" borderId="10" xfId="0" applyNumberFormat="1" applyFont="1" applyFill="1" applyBorder="1" applyAlignment="1">
      <alignment horizontal="right" vertical="top" wrapText="1"/>
    </xf>
    <xf numFmtId="4" fontId="2" fillId="2" borderId="10" xfId="0" applyNumberFormat="1" applyFont="1" applyFill="1" applyBorder="1" applyAlignment="1">
      <alignment horizontal="right" vertical="top" wrapText="1"/>
    </xf>
    <xf numFmtId="165" fontId="2" fillId="2" borderId="33" xfId="0" applyNumberFormat="1" applyFont="1" applyFill="1" applyBorder="1" applyAlignment="1">
      <alignment horizontal="left" vertical="top" wrapText="1"/>
    </xf>
    <xf numFmtId="165" fontId="2" fillId="3" borderId="36" xfId="0" applyNumberFormat="1" applyFont="1" applyFill="1" applyBorder="1" applyAlignment="1">
      <alignment horizontal="justify" vertical="top" wrapText="1"/>
    </xf>
    <xf numFmtId="165" fontId="2" fillId="2" borderId="63" xfId="0" applyNumberFormat="1" applyFont="1" applyFill="1" applyBorder="1" applyAlignment="1">
      <alignment horizontal="left" vertical="top" wrapText="1"/>
    </xf>
    <xf numFmtId="165" fontId="2" fillId="2" borderId="56" xfId="0" applyNumberFormat="1" applyFont="1" applyFill="1" applyBorder="1" applyAlignment="1">
      <alignment horizontal="right" vertical="top"/>
    </xf>
    <xf numFmtId="165" fontId="2" fillId="2" borderId="64" xfId="0" applyNumberFormat="1" applyFont="1" applyFill="1" applyBorder="1" applyAlignment="1">
      <alignment horizontal="left" vertical="top" wrapText="1"/>
    </xf>
    <xf numFmtId="165" fontId="2" fillId="2" borderId="65" xfId="0" applyNumberFormat="1" applyFont="1" applyFill="1" applyBorder="1" applyAlignment="1">
      <alignment vertical="top"/>
    </xf>
    <xf numFmtId="165" fontId="2" fillId="2" borderId="66" xfId="0" applyNumberFormat="1" applyFont="1" applyFill="1" applyBorder="1" applyAlignment="1">
      <alignment horizontal="left" vertical="top" wrapText="1"/>
    </xf>
    <xf numFmtId="165" fontId="2" fillId="2" borderId="16" xfId="0" applyNumberFormat="1" applyFont="1" applyFill="1" applyBorder="1" applyAlignment="1">
      <alignment vertical="top"/>
    </xf>
    <xf numFmtId="165" fontId="2" fillId="2" borderId="21" xfId="0" applyNumberFormat="1" applyFont="1" applyFill="1" applyBorder="1" applyAlignment="1">
      <alignment horizontal="left" vertical="top" wrapText="1"/>
    </xf>
    <xf numFmtId="165" fontId="2" fillId="2" borderId="51" xfId="0" applyNumberFormat="1" applyFont="1" applyFill="1" applyBorder="1" applyAlignment="1">
      <alignment horizontal="left" vertical="top" wrapText="1"/>
    </xf>
    <xf numFmtId="165" fontId="2" fillId="2" borderId="51" xfId="0" applyNumberFormat="1" applyFont="1" applyFill="1" applyBorder="1" applyAlignment="1">
      <alignment vertical="top"/>
    </xf>
    <xf numFmtId="165" fontId="2" fillId="2" borderId="53" xfId="0" applyNumberFormat="1" applyFont="1" applyFill="1" applyBorder="1" applyAlignment="1">
      <alignment horizontal="left" vertical="top" wrapText="1"/>
    </xf>
    <xf numFmtId="164" fontId="2" fillId="2" borderId="45" xfId="0" applyNumberFormat="1" applyFont="1" applyFill="1" applyBorder="1" applyAlignment="1">
      <alignment vertical="top" wrapText="1"/>
    </xf>
    <xf numFmtId="165" fontId="2" fillId="2" borderId="44" xfId="0" applyNumberFormat="1" applyFont="1" applyFill="1" applyBorder="1" applyAlignment="1">
      <alignment horizontal="left" vertical="top" wrapText="1"/>
    </xf>
    <xf numFmtId="165" fontId="2" fillId="2" borderId="45" xfId="0" applyNumberFormat="1" applyFont="1" applyFill="1" applyBorder="1" applyAlignment="1">
      <alignment vertical="top"/>
    </xf>
    <xf numFmtId="165" fontId="2" fillId="2" borderId="67" xfId="0" applyNumberFormat="1" applyFont="1" applyFill="1" applyBorder="1" applyAlignment="1">
      <alignment horizontal="left" vertical="top" wrapText="1"/>
    </xf>
    <xf numFmtId="165" fontId="2" fillId="3" borderId="41" xfId="0" applyNumberFormat="1" applyFont="1" applyFill="1" applyBorder="1" applyAlignment="1">
      <alignment horizontal="left" vertical="top" wrapText="1"/>
    </xf>
    <xf numFmtId="165" fontId="2" fillId="2" borderId="17" xfId="0" applyNumberFormat="1" applyFont="1" applyFill="1" applyBorder="1" applyAlignment="1">
      <alignment vertical="top"/>
    </xf>
    <xf numFmtId="165" fontId="2" fillId="2" borderId="46" xfId="0" applyNumberFormat="1" applyFont="1" applyFill="1" applyBorder="1" applyAlignment="1">
      <alignment horizontal="left" vertical="top" wrapText="1"/>
    </xf>
    <xf numFmtId="165" fontId="2" fillId="2" borderId="49" xfId="0" applyNumberFormat="1" applyFont="1" applyFill="1" applyBorder="1" applyAlignment="1">
      <alignment horizontal="left" vertical="top" wrapText="1"/>
    </xf>
    <xf numFmtId="165" fontId="2" fillId="2" borderId="49" xfId="0" applyNumberFormat="1" applyFont="1" applyFill="1" applyBorder="1" applyAlignment="1">
      <alignment horizontal="justify" vertical="top"/>
    </xf>
    <xf numFmtId="165" fontId="2" fillId="2" borderId="0" xfId="0" applyNumberFormat="1" applyFont="1" applyFill="1" applyBorder="1" applyAlignment="1">
      <alignment horizontal="justify" vertical="top"/>
    </xf>
    <xf numFmtId="165" fontId="2" fillId="2" borderId="68" xfId="0" applyNumberFormat="1" applyFont="1" applyFill="1" applyBorder="1" applyAlignment="1">
      <alignment horizontal="justify" vertical="top"/>
    </xf>
    <xf numFmtId="165" fontId="2" fillId="2" borderId="69" xfId="0" applyNumberFormat="1" applyFont="1" applyFill="1" applyBorder="1" applyAlignment="1">
      <alignment horizontal="left" vertical="top" wrapText="1"/>
    </xf>
    <xf numFmtId="165" fontId="2" fillId="2" borderId="70" xfId="0" applyNumberFormat="1" applyFont="1" applyFill="1" applyBorder="1" applyAlignment="1">
      <alignment horizontal="left" vertical="top" wrapText="1"/>
    </xf>
    <xf numFmtId="165" fontId="2" fillId="2" borderId="71" xfId="0" applyNumberFormat="1" applyFont="1" applyFill="1" applyBorder="1" applyAlignment="1">
      <alignment horizontal="left" vertical="top" wrapText="1"/>
    </xf>
    <xf numFmtId="165" fontId="2" fillId="2" borderId="25" xfId="0" applyNumberFormat="1" applyFont="1" applyFill="1" applyBorder="1" applyAlignment="1">
      <alignment horizontal="left" vertical="top" wrapText="1"/>
    </xf>
    <xf numFmtId="165" fontId="2" fillId="2" borderId="41" xfId="0" applyNumberFormat="1" applyFont="1" applyFill="1" applyBorder="1" applyAlignment="1">
      <alignment vertical="top"/>
    </xf>
    <xf numFmtId="165" fontId="2" fillId="2" borderId="42" xfId="0" applyNumberFormat="1" applyFont="1" applyFill="1" applyBorder="1" applyAlignment="1">
      <alignment horizontal="left" vertical="top" wrapText="1"/>
    </xf>
    <xf numFmtId="165" fontId="2" fillId="2" borderId="30" xfId="0" applyNumberFormat="1" applyFont="1" applyFill="1" applyBorder="1" applyAlignment="1">
      <alignment horizontal="left" vertical="top" wrapText="1"/>
    </xf>
    <xf numFmtId="165" fontId="2" fillId="2" borderId="31" xfId="0" applyNumberFormat="1" applyFont="1" applyFill="1" applyBorder="1" applyAlignment="1">
      <alignment horizontal="center" vertical="top" wrapText="1"/>
    </xf>
    <xf numFmtId="165" fontId="2" fillId="2" borderId="41" xfId="0" applyNumberFormat="1" applyFont="1" applyFill="1" applyBorder="1" applyAlignment="1">
      <alignment horizontal="right" vertical="top"/>
    </xf>
    <xf numFmtId="164" fontId="4" fillId="2" borderId="75" xfId="0" applyNumberFormat="1" applyFont="1" applyFill="1" applyBorder="1" applyAlignment="1">
      <alignment vertical="top"/>
    </xf>
    <xf numFmtId="165" fontId="2" fillId="2" borderId="52" xfId="0" applyNumberFormat="1" applyFont="1" applyFill="1" applyBorder="1" applyAlignment="1">
      <alignment horizontal="left" vertical="top" wrapText="1"/>
    </xf>
    <xf numFmtId="165" fontId="2" fillId="2" borderId="57" xfId="0" applyNumberFormat="1" applyFont="1" applyFill="1" applyBorder="1" applyAlignment="1">
      <alignment vertical="top"/>
    </xf>
    <xf numFmtId="165" fontId="2" fillId="2" borderId="67" xfId="0" applyNumberFormat="1" applyFont="1" applyFill="1" applyBorder="1" applyAlignment="1">
      <alignment vertical="top" wrapText="1"/>
    </xf>
    <xf numFmtId="164" fontId="2" fillId="2" borderId="76" xfId="0" applyNumberFormat="1" applyFont="1" applyFill="1" applyBorder="1" applyAlignment="1">
      <alignment vertical="top" wrapText="1"/>
    </xf>
    <xf numFmtId="164" fontId="2" fillId="2" borderId="31" xfId="0" applyNumberFormat="1" applyFont="1" applyFill="1" applyBorder="1"/>
    <xf numFmtId="165" fontId="2" fillId="2" borderId="77" xfId="0" applyNumberFormat="1" applyFont="1" applyFill="1" applyBorder="1" applyAlignment="1">
      <alignment horizontal="left" vertical="top" wrapText="1"/>
    </xf>
    <xf numFmtId="0" fontId="2" fillId="3" borderId="64" xfId="0" applyFont="1" applyFill="1" applyBorder="1" applyAlignment="1">
      <alignment horizontal="left" vertical="top" wrapText="1"/>
    </xf>
    <xf numFmtId="165" fontId="2" fillId="2" borderId="57" xfId="0" applyNumberFormat="1" applyFont="1" applyFill="1" applyBorder="1" applyAlignment="1">
      <alignment horizontal="left" vertical="top" wrapText="1"/>
    </xf>
    <xf numFmtId="165" fontId="2" fillId="2" borderId="52" xfId="0" applyNumberFormat="1" applyFont="1" applyFill="1" applyBorder="1" applyAlignment="1">
      <alignment vertical="top"/>
    </xf>
    <xf numFmtId="0" fontId="2" fillId="3" borderId="28" xfId="0" applyFont="1" applyFill="1" applyBorder="1" applyAlignment="1">
      <alignment vertical="top" wrapText="1"/>
    </xf>
    <xf numFmtId="0" fontId="2" fillId="3" borderId="0" xfId="0" applyFont="1" applyFill="1" applyBorder="1" applyAlignment="1">
      <alignment vertical="top" wrapText="1"/>
    </xf>
    <xf numFmtId="165" fontId="2" fillId="2" borderId="65" xfId="0" applyNumberFormat="1" applyFont="1" applyFill="1" applyBorder="1" applyAlignment="1">
      <alignment vertical="top" wrapText="1"/>
    </xf>
    <xf numFmtId="164" fontId="4" fillId="2" borderId="40" xfId="0" applyNumberFormat="1" applyFont="1" applyFill="1" applyBorder="1" applyAlignment="1">
      <alignment vertical="top"/>
    </xf>
    <xf numFmtId="165" fontId="2" fillId="2" borderId="78" xfId="0" applyNumberFormat="1" applyFont="1" applyFill="1" applyBorder="1" applyAlignment="1">
      <alignment horizontal="left" vertical="top" wrapText="1"/>
    </xf>
    <xf numFmtId="165" fontId="2" fillId="2" borderId="79" xfId="0" applyNumberFormat="1" applyFont="1" applyFill="1" applyBorder="1" applyAlignment="1">
      <alignment vertical="top"/>
    </xf>
    <xf numFmtId="0" fontId="2" fillId="3" borderId="42" xfId="0" applyFont="1" applyFill="1" applyBorder="1" applyAlignment="1">
      <alignment horizontal="left" vertical="top" wrapText="1"/>
    </xf>
    <xf numFmtId="164" fontId="4" fillId="2" borderId="29" xfId="0" applyNumberFormat="1" applyFont="1" applyFill="1" applyBorder="1" applyAlignment="1">
      <alignment vertical="top"/>
    </xf>
    <xf numFmtId="164" fontId="2" fillId="2" borderId="54" xfId="0" applyNumberFormat="1" applyFont="1" applyFill="1" applyBorder="1"/>
    <xf numFmtId="164" fontId="4" fillId="2" borderId="59" xfId="0" applyNumberFormat="1" applyFont="1" applyFill="1" applyBorder="1" applyAlignment="1">
      <alignment vertical="top"/>
    </xf>
    <xf numFmtId="165" fontId="2" fillId="2" borderId="73" xfId="0" applyNumberFormat="1" applyFont="1" applyFill="1" applyBorder="1" applyAlignment="1">
      <alignment horizontal="left" vertical="top" wrapText="1"/>
    </xf>
    <xf numFmtId="165" fontId="2" fillId="2" borderId="30" xfId="0" applyNumberFormat="1" applyFont="1" applyFill="1" applyBorder="1" applyAlignment="1">
      <alignment vertical="top"/>
    </xf>
    <xf numFmtId="164" fontId="2" fillId="2" borderId="80" xfId="0" applyNumberFormat="1" applyFont="1" applyFill="1" applyBorder="1" applyAlignment="1">
      <alignment horizontal="left" vertical="top" wrapText="1"/>
    </xf>
    <xf numFmtId="164" fontId="4" fillId="2" borderId="43" xfId="0" applyNumberFormat="1" applyFont="1" applyFill="1" applyBorder="1" applyAlignment="1">
      <alignment vertical="top"/>
    </xf>
    <xf numFmtId="164" fontId="2" fillId="2" borderId="78" xfId="0" applyNumberFormat="1" applyFont="1" applyFill="1" applyBorder="1" applyAlignment="1">
      <alignment horizontal="left" vertical="top" wrapText="1"/>
    </xf>
    <xf numFmtId="164" fontId="2" fillId="2" borderId="75" xfId="0" applyNumberFormat="1" applyFont="1" applyFill="1" applyBorder="1" applyAlignment="1">
      <alignment vertical="top"/>
    </xf>
    <xf numFmtId="164" fontId="2" fillId="2" borderId="45" xfId="0" applyNumberFormat="1" applyFont="1" applyFill="1" applyBorder="1" applyAlignment="1">
      <alignment horizontal="center" vertical="top" wrapText="1"/>
    </xf>
    <xf numFmtId="165" fontId="4" fillId="2" borderId="81" xfId="0" applyNumberFormat="1" applyFont="1" applyFill="1" applyBorder="1" applyAlignment="1">
      <alignment vertical="top" wrapText="1"/>
    </xf>
    <xf numFmtId="164" fontId="2" fillId="2" borderId="78" xfId="0" applyNumberFormat="1" applyFont="1" applyFill="1" applyBorder="1" applyAlignment="1">
      <alignment horizontal="left" vertical="top"/>
    </xf>
    <xf numFmtId="166" fontId="4" fillId="2" borderId="45" xfId="1" applyNumberFormat="1" applyFont="1" applyFill="1" applyBorder="1" applyAlignment="1">
      <alignment vertical="top" wrapText="1"/>
    </xf>
    <xf numFmtId="164" fontId="2" fillId="2" borderId="82" xfId="0" applyNumberFormat="1" applyFont="1" applyFill="1" applyBorder="1" applyAlignment="1">
      <alignment vertical="top"/>
    </xf>
    <xf numFmtId="165" fontId="3" fillId="2" borderId="0" xfId="0" applyNumberFormat="1" applyFont="1" applyFill="1" applyBorder="1" applyAlignment="1">
      <alignment horizontal="center" vertical="center"/>
    </xf>
    <xf numFmtId="165" fontId="3" fillId="2" borderId="0" xfId="0" applyNumberFormat="1" applyFont="1" applyFill="1" applyBorder="1" applyAlignment="1">
      <alignment horizontal="left" vertical="center"/>
    </xf>
    <xf numFmtId="164" fontId="2" fillId="2" borderId="59" xfId="0" applyNumberFormat="1" applyFont="1" applyFill="1" applyBorder="1" applyAlignment="1">
      <alignment vertical="top"/>
    </xf>
    <xf numFmtId="164" fontId="2" fillId="2" borderId="29" xfId="0" applyNumberFormat="1" applyFont="1" applyFill="1" applyBorder="1" applyAlignment="1">
      <alignment vertical="top"/>
    </xf>
    <xf numFmtId="165" fontId="2" fillId="2" borderId="41" xfId="0" applyNumberFormat="1" applyFont="1" applyFill="1" applyBorder="1" applyAlignment="1">
      <alignment horizontal="left" vertical="top" wrapText="1"/>
    </xf>
    <xf numFmtId="165" fontId="2" fillId="3" borderId="41" xfId="0" applyNumberFormat="1" applyFont="1" applyFill="1" applyBorder="1" applyAlignment="1">
      <alignment vertical="top"/>
    </xf>
    <xf numFmtId="4" fontId="2" fillId="2" borderId="41" xfId="0" applyNumberFormat="1" applyFont="1" applyFill="1" applyBorder="1" applyAlignment="1">
      <alignment horizontal="right" vertical="top" wrapText="1"/>
    </xf>
    <xf numFmtId="165" fontId="2" fillId="2" borderId="42" xfId="0" applyNumberFormat="1" applyFont="1" applyFill="1" applyBorder="1" applyAlignment="1">
      <alignment vertical="top" wrapText="1"/>
    </xf>
    <xf numFmtId="164" fontId="2" fillId="2" borderId="31" xfId="0" applyNumberFormat="1" applyFont="1" applyFill="1" applyBorder="1" applyAlignment="1">
      <alignment horizontal="left" vertical="top" wrapText="1"/>
    </xf>
    <xf numFmtId="4" fontId="2" fillId="2" borderId="31" xfId="0" applyNumberFormat="1" applyFont="1" applyFill="1" applyBorder="1" applyAlignment="1">
      <alignment horizontal="right" vertical="top" wrapText="1"/>
    </xf>
    <xf numFmtId="165" fontId="2" fillId="3" borderId="31" xfId="0" applyNumberFormat="1" applyFont="1" applyFill="1" applyBorder="1" applyAlignment="1">
      <alignment horizontal="center" vertical="top" wrapText="1"/>
    </xf>
    <xf numFmtId="164" fontId="2" fillId="2" borderId="60" xfId="0" applyNumberFormat="1" applyFont="1" applyFill="1" applyBorder="1" applyAlignment="1">
      <alignment vertical="top"/>
    </xf>
    <xf numFmtId="165" fontId="4" fillId="2" borderId="31" xfId="0" applyNumberFormat="1" applyFont="1" applyFill="1" applyBorder="1" applyAlignment="1">
      <alignment vertical="top" wrapText="1"/>
    </xf>
    <xf numFmtId="165" fontId="4" fillId="2" borderId="31" xfId="0" applyNumberFormat="1" applyFont="1" applyFill="1" applyBorder="1" applyAlignment="1">
      <alignment horizontal="right" vertical="top"/>
    </xf>
    <xf numFmtId="4" fontId="4" fillId="2" borderId="31" xfId="0" applyNumberFormat="1" applyFont="1" applyFill="1" applyBorder="1" applyAlignment="1">
      <alignment horizontal="right" vertical="top" wrapText="1"/>
    </xf>
    <xf numFmtId="49" fontId="2" fillId="2" borderId="84" xfId="0" applyNumberFormat="1" applyFont="1" applyFill="1" applyBorder="1" applyAlignment="1">
      <alignment horizontal="left" vertical="top" wrapText="1"/>
    </xf>
    <xf numFmtId="165" fontId="2" fillId="2" borderId="37" xfId="0" applyNumberFormat="1" applyFont="1" applyFill="1" applyBorder="1" applyAlignment="1">
      <alignment vertical="top" wrapText="1"/>
    </xf>
    <xf numFmtId="49" fontId="2" fillId="2" borderId="0" xfId="0" applyNumberFormat="1" applyFont="1" applyFill="1" applyBorder="1" applyAlignment="1">
      <alignment horizontal="left" vertical="top" wrapText="1"/>
    </xf>
    <xf numFmtId="165" fontId="2" fillId="2" borderId="39" xfId="0" applyNumberFormat="1" applyFont="1" applyFill="1" applyBorder="1" applyAlignment="1">
      <alignment vertical="top" wrapText="1"/>
    </xf>
    <xf numFmtId="49" fontId="2" fillId="2" borderId="36" xfId="0" applyNumberFormat="1" applyFont="1" applyFill="1" applyBorder="1" applyAlignment="1">
      <alignment horizontal="left" vertical="top" wrapText="1"/>
    </xf>
    <xf numFmtId="49" fontId="2" fillId="2" borderId="61" xfId="0" applyNumberFormat="1" applyFont="1" applyFill="1" applyBorder="1" applyAlignment="1">
      <alignment horizontal="left" vertical="top" wrapText="1"/>
    </xf>
    <xf numFmtId="165" fontId="2" fillId="2" borderId="27" xfId="0" applyNumberFormat="1" applyFont="1" applyFill="1" applyBorder="1" applyAlignment="1">
      <alignment vertical="top" wrapText="1"/>
    </xf>
    <xf numFmtId="165" fontId="2" fillId="2" borderId="81" xfId="0" applyNumberFormat="1" applyFont="1" applyFill="1" applyBorder="1" applyAlignment="1">
      <alignment horizontal="right" vertical="top" wrapText="1"/>
    </xf>
    <xf numFmtId="165" fontId="2" fillId="2" borderId="44" xfId="0" applyNumberFormat="1" applyFont="1" applyFill="1" applyBorder="1" applyAlignment="1">
      <alignment horizontal="right" vertical="top"/>
    </xf>
    <xf numFmtId="165" fontId="2" fillId="2" borderId="45" xfId="0" applyNumberFormat="1" applyFont="1" applyFill="1" applyBorder="1" applyAlignment="1">
      <alignment horizontal="right" vertical="top" wrapText="1"/>
    </xf>
    <xf numFmtId="165" fontId="2" fillId="2" borderId="61" xfId="0" applyNumberFormat="1" applyFont="1" applyFill="1" applyBorder="1" applyAlignment="1">
      <alignment horizontal="left" vertical="top" wrapText="1"/>
    </xf>
    <xf numFmtId="165" fontId="2" fillId="2" borderId="41" xfId="0" applyNumberFormat="1" applyFont="1" applyFill="1" applyBorder="1" applyAlignment="1">
      <alignment horizontal="center" vertical="top" wrapText="1"/>
    </xf>
    <xf numFmtId="164" fontId="2" fillId="2" borderId="42" xfId="0" applyNumberFormat="1" applyFont="1" applyFill="1" applyBorder="1" applyAlignment="1">
      <alignment vertical="top" wrapText="1"/>
    </xf>
    <xf numFmtId="164" fontId="2" fillId="2" borderId="72" xfId="0" applyNumberFormat="1" applyFont="1" applyFill="1" applyBorder="1" applyAlignment="1">
      <alignment vertical="top"/>
    </xf>
    <xf numFmtId="164" fontId="2" fillId="2" borderId="31" xfId="0" applyNumberFormat="1" applyFont="1" applyFill="1" applyBorder="1" applyAlignment="1">
      <alignment vertical="top"/>
    </xf>
    <xf numFmtId="164" fontId="2" fillId="2" borderId="28" xfId="0" applyNumberFormat="1" applyFont="1" applyFill="1" applyBorder="1" applyAlignment="1">
      <alignment vertical="top" wrapText="1"/>
    </xf>
    <xf numFmtId="165" fontId="2" fillId="2" borderId="35" xfId="0" applyNumberFormat="1" applyFont="1" applyFill="1" applyBorder="1" applyAlignment="1">
      <alignment vertical="top"/>
    </xf>
    <xf numFmtId="165" fontId="2" fillId="2" borderId="11" xfId="0" applyNumberFormat="1" applyFont="1" applyFill="1" applyBorder="1" applyAlignment="1">
      <alignment vertical="top" wrapText="1"/>
    </xf>
    <xf numFmtId="0" fontId="2" fillId="3" borderId="54" xfId="0" applyFont="1" applyFill="1" applyBorder="1" applyAlignment="1">
      <alignment vertical="top" wrapText="1"/>
    </xf>
    <xf numFmtId="0" fontId="6" fillId="3" borderId="0" xfId="0" applyFont="1" applyFill="1" applyBorder="1"/>
    <xf numFmtId="165" fontId="2" fillId="2" borderId="58" xfId="0" applyNumberFormat="1" applyFont="1" applyFill="1" applyBorder="1" applyAlignment="1">
      <alignment horizontal="center" vertical="top"/>
    </xf>
    <xf numFmtId="0" fontId="2" fillId="3" borderId="41" xfId="0" applyFont="1" applyFill="1" applyBorder="1" applyAlignment="1">
      <alignment vertical="top" wrapText="1"/>
    </xf>
    <xf numFmtId="0" fontId="2" fillId="3" borderId="41" xfId="0" applyFont="1" applyFill="1" applyBorder="1" applyAlignment="1">
      <alignment horizontal="left" vertical="top" wrapText="1"/>
    </xf>
    <xf numFmtId="165" fontId="2" fillId="2" borderId="41" xfId="0" applyNumberFormat="1" applyFont="1" applyFill="1" applyBorder="1" applyAlignment="1">
      <alignment horizontal="right" vertical="top" wrapText="1"/>
    </xf>
    <xf numFmtId="164" fontId="2" fillId="2" borderId="40" xfId="0" applyNumberFormat="1" applyFont="1" applyFill="1" applyBorder="1" applyAlignment="1">
      <alignment horizontal="center" vertical="top"/>
    </xf>
    <xf numFmtId="0" fontId="2" fillId="3" borderId="31" xfId="0" applyFont="1" applyFill="1" applyBorder="1" applyAlignment="1">
      <alignment vertical="top" wrapText="1"/>
    </xf>
    <xf numFmtId="0" fontId="4" fillId="3" borderId="31" xfId="0" applyFont="1" applyFill="1" applyBorder="1" applyAlignment="1">
      <alignment vertical="top"/>
    </xf>
    <xf numFmtId="165" fontId="2" fillId="2" borderId="28" xfId="0" applyNumberFormat="1" applyFont="1" applyFill="1" applyBorder="1" applyAlignment="1">
      <alignment horizontal="left" vertical="center" wrapText="1"/>
    </xf>
    <xf numFmtId="165" fontId="2" fillId="2" borderId="0" xfId="0" applyNumberFormat="1" applyFont="1" applyFill="1" applyBorder="1" applyAlignment="1">
      <alignment horizontal="left" vertical="center" wrapText="1"/>
    </xf>
    <xf numFmtId="165" fontId="2" fillId="2" borderId="28" xfId="0" applyNumberFormat="1" applyFont="1" applyFill="1" applyBorder="1" applyAlignment="1">
      <alignment horizontal="justify" vertical="top"/>
    </xf>
    <xf numFmtId="0" fontId="4" fillId="3" borderId="41" xfId="0" applyFont="1" applyFill="1" applyBorder="1" applyAlignment="1">
      <alignment vertical="top"/>
    </xf>
    <xf numFmtId="165" fontId="2" fillId="2" borderId="67" xfId="0" applyNumberFormat="1" applyFont="1" applyFill="1" applyBorder="1" applyAlignment="1">
      <alignment horizontal="justify" vertical="top"/>
    </xf>
    <xf numFmtId="164" fontId="2" fillId="3" borderId="45" xfId="0" applyNumberFormat="1" applyFont="1" applyFill="1" applyBorder="1" applyAlignment="1">
      <alignment vertical="top" wrapText="1"/>
    </xf>
    <xf numFmtId="165" fontId="2" fillId="3" borderId="45" xfId="0" applyNumberFormat="1" applyFont="1" applyFill="1" applyBorder="1" applyAlignment="1">
      <alignment horizontal="left" vertical="top" wrapText="1"/>
    </xf>
    <xf numFmtId="165" fontId="2" fillId="3" borderId="45" xfId="0" applyNumberFormat="1" applyFont="1" applyFill="1" applyBorder="1" applyAlignment="1">
      <alignment vertical="top" wrapText="1"/>
    </xf>
    <xf numFmtId="165" fontId="2" fillId="3" borderId="67" xfId="0" applyNumberFormat="1" applyFont="1" applyFill="1" applyBorder="1" applyAlignment="1">
      <alignment horizontal="left" vertical="top" wrapText="1"/>
    </xf>
    <xf numFmtId="164" fontId="2" fillId="2" borderId="45" xfId="0" applyNumberFormat="1" applyFont="1" applyFill="1" applyBorder="1" applyAlignment="1">
      <alignment horizontal="left" vertical="top" wrapText="1"/>
    </xf>
    <xf numFmtId="165" fontId="2" fillId="2" borderId="45" xfId="0" applyNumberFormat="1" applyFont="1" applyFill="1" applyBorder="1" applyAlignment="1">
      <alignment horizontal="justify" vertical="top"/>
    </xf>
    <xf numFmtId="164" fontId="2" fillId="2" borderId="55" xfId="0" applyNumberFormat="1" applyFont="1" applyFill="1" applyBorder="1" applyAlignment="1">
      <alignment vertical="top"/>
    </xf>
    <xf numFmtId="165" fontId="2" fillId="2" borderId="52" xfId="0" applyNumberFormat="1" applyFont="1" applyFill="1" applyBorder="1" applyAlignment="1">
      <alignment horizontal="right" vertical="top" wrapText="1"/>
    </xf>
    <xf numFmtId="165" fontId="2" fillId="2" borderId="28" xfId="0" applyNumberFormat="1" applyFont="1" applyFill="1" applyBorder="1" applyAlignment="1">
      <alignment horizontal="left" vertical="top" wrapText="1"/>
    </xf>
    <xf numFmtId="165" fontId="2" fillId="2" borderId="11" xfId="0" applyNumberFormat="1" applyFont="1" applyFill="1" applyBorder="1" applyAlignment="1">
      <alignment horizontal="left" vertical="top" wrapText="1"/>
    </xf>
    <xf numFmtId="4" fontId="2" fillId="2" borderId="0" xfId="0" applyNumberFormat="1" applyFont="1" applyFill="1" applyBorder="1" applyAlignment="1">
      <alignment horizontal="center" vertical="center"/>
    </xf>
    <xf numFmtId="164" fontId="2" fillId="2" borderId="43" xfId="0" applyNumberFormat="1" applyFont="1" applyFill="1" applyBorder="1" applyAlignment="1">
      <alignment horizontal="center" vertical="top"/>
    </xf>
    <xf numFmtId="165" fontId="2" fillId="2" borderId="58" xfId="0" applyNumberFormat="1" applyFont="1" applyFill="1" applyBorder="1" applyAlignment="1">
      <alignment horizontal="left" vertical="top" wrapText="1"/>
    </xf>
    <xf numFmtId="164" fontId="2" fillId="2" borderId="85" xfId="0" applyNumberFormat="1" applyFont="1" applyFill="1" applyBorder="1" applyAlignment="1">
      <alignment horizontal="center" vertical="top"/>
    </xf>
    <xf numFmtId="164" fontId="4" fillId="2" borderId="85" xfId="0" applyNumberFormat="1" applyFont="1" applyFill="1" applyBorder="1" applyAlignment="1">
      <alignment vertical="top" wrapText="1"/>
    </xf>
    <xf numFmtId="165" fontId="4" fillId="2" borderId="41" xfId="0" applyNumberFormat="1" applyFont="1" applyFill="1" applyBorder="1" applyAlignment="1">
      <alignment vertical="top" wrapText="1"/>
    </xf>
    <xf numFmtId="166" fontId="4" fillId="2" borderId="44" xfId="1" applyNumberFormat="1" applyFont="1" applyFill="1" applyBorder="1" applyAlignment="1">
      <alignment horizontal="right" vertical="top" wrapText="1"/>
    </xf>
    <xf numFmtId="165" fontId="4" fillId="2" borderId="67" xfId="0" applyNumberFormat="1" applyFont="1" applyFill="1" applyBorder="1" applyAlignment="1">
      <alignment vertical="top" wrapText="1"/>
    </xf>
    <xf numFmtId="165" fontId="4" fillId="2" borderId="0" xfId="0" applyNumberFormat="1" applyFont="1" applyFill="1" applyBorder="1" applyAlignment="1">
      <alignment vertical="top" wrapText="1"/>
    </xf>
    <xf numFmtId="1" fontId="2" fillId="2" borderId="86" xfId="0" applyNumberFormat="1" applyFont="1" applyFill="1" applyBorder="1" applyAlignment="1">
      <alignment horizontal="center" vertical="top"/>
    </xf>
    <xf numFmtId="165" fontId="2" fillId="2" borderId="51" xfId="0" applyNumberFormat="1" applyFont="1" applyFill="1" applyBorder="1" applyAlignment="1">
      <alignment horizontal="right" vertical="top"/>
    </xf>
    <xf numFmtId="165" fontId="2" fillId="2" borderId="53" xfId="0" applyNumberFormat="1" applyFont="1" applyFill="1" applyBorder="1" applyAlignment="1">
      <alignment vertical="top" wrapText="1"/>
    </xf>
    <xf numFmtId="165" fontId="2" fillId="2" borderId="54" xfId="0" applyNumberFormat="1" applyFont="1" applyFill="1" applyBorder="1" applyAlignment="1">
      <alignment vertical="top" wrapText="1"/>
    </xf>
    <xf numFmtId="165" fontId="2" fillId="2" borderId="58" xfId="0" applyNumberFormat="1" applyFont="1" applyFill="1" applyBorder="1" applyAlignment="1">
      <alignment vertical="top" wrapText="1"/>
    </xf>
    <xf numFmtId="165" fontId="2" fillId="2" borderId="30" xfId="0" applyNumberFormat="1" applyFont="1" applyFill="1" applyBorder="1" applyAlignment="1">
      <alignment horizontal="right" vertical="top"/>
    </xf>
    <xf numFmtId="165" fontId="2" fillId="2" borderId="80" xfId="0" applyNumberFormat="1" applyFont="1" applyFill="1" applyBorder="1" applyAlignment="1">
      <alignment vertical="top" wrapText="1"/>
    </xf>
    <xf numFmtId="165" fontId="2" fillId="2" borderId="16" xfId="0" applyNumberFormat="1" applyFont="1" applyFill="1" applyBorder="1" applyAlignment="1">
      <alignment horizontal="left" vertical="top" wrapText="1"/>
    </xf>
    <xf numFmtId="165" fontId="2" fillId="2" borderId="17" xfId="0" applyNumberFormat="1" applyFont="1" applyFill="1" applyBorder="1" applyAlignment="1">
      <alignment horizontal="left" vertical="top" wrapText="1"/>
    </xf>
    <xf numFmtId="165" fontId="2" fillId="2" borderId="10" xfId="0" applyNumberFormat="1" applyFont="1" applyFill="1" applyBorder="1" applyAlignment="1">
      <alignment horizontal="right" vertical="top"/>
    </xf>
    <xf numFmtId="164" fontId="2" fillId="2" borderId="40" xfId="0" applyNumberFormat="1" applyFont="1" applyFill="1" applyBorder="1" applyAlignment="1">
      <alignment vertical="top"/>
    </xf>
    <xf numFmtId="0" fontId="2" fillId="3" borderId="53" xfId="0" applyFont="1" applyFill="1" applyBorder="1" applyAlignment="1">
      <alignment horizontal="left" vertical="top" wrapText="1"/>
    </xf>
    <xf numFmtId="164" fontId="2" fillId="2" borderId="41" xfId="0" applyNumberFormat="1" applyFont="1" applyFill="1" applyBorder="1" applyAlignment="1">
      <alignment horizontal="left" vertical="top" wrapText="1"/>
    </xf>
    <xf numFmtId="0" fontId="2" fillId="3" borderId="78" xfId="0" applyFont="1" applyFill="1" applyBorder="1" applyAlignment="1">
      <alignment horizontal="left" vertical="top" wrapText="1"/>
    </xf>
    <xf numFmtId="0" fontId="2" fillId="3" borderId="62" xfId="0" applyFont="1" applyFill="1" applyBorder="1" applyAlignment="1">
      <alignment horizontal="left" vertical="top" wrapText="1"/>
    </xf>
    <xf numFmtId="164" fontId="2" fillId="2" borderId="43" xfId="0" applyNumberFormat="1" applyFont="1" applyFill="1" applyBorder="1" applyAlignment="1">
      <alignment vertical="top"/>
    </xf>
    <xf numFmtId="165" fontId="2" fillId="2" borderId="83" xfId="0" applyNumberFormat="1" applyFont="1" applyFill="1" applyBorder="1" applyAlignment="1">
      <alignment horizontal="left" vertical="top" wrapText="1"/>
    </xf>
    <xf numFmtId="0" fontId="2" fillId="3" borderId="61" xfId="0" applyFont="1" applyFill="1" applyBorder="1" applyAlignment="1">
      <alignment horizontal="left" vertical="top" wrapText="1"/>
    </xf>
    <xf numFmtId="165" fontId="2" fillId="2" borderId="14" xfId="0" applyNumberFormat="1" applyFont="1" applyFill="1" applyBorder="1" applyAlignment="1">
      <alignment horizontal="right" vertical="top"/>
    </xf>
    <xf numFmtId="0" fontId="2" fillId="3" borderId="36" xfId="0" applyFont="1" applyFill="1" applyBorder="1" applyAlignment="1">
      <alignment horizontal="left" vertical="top" wrapText="1"/>
    </xf>
    <xf numFmtId="165" fontId="2" fillId="2" borderId="25" xfId="0" applyNumberFormat="1" applyFont="1" applyFill="1" applyBorder="1" applyAlignment="1">
      <alignment horizontal="left" vertical="center" wrapText="1"/>
    </xf>
    <xf numFmtId="165" fontId="2" fillId="2" borderId="38" xfId="0" applyNumberFormat="1" applyFont="1" applyFill="1" applyBorder="1" applyAlignment="1">
      <alignment horizontal="right" vertical="top" wrapText="1"/>
    </xf>
    <xf numFmtId="165" fontId="2" fillId="2" borderId="12" xfId="0" applyNumberFormat="1" applyFont="1" applyFill="1" applyBorder="1" applyAlignment="1">
      <alignment vertical="top" wrapText="1"/>
    </xf>
    <xf numFmtId="164" fontId="4" fillId="2" borderId="31" xfId="0" applyNumberFormat="1" applyFont="1" applyFill="1" applyBorder="1" applyAlignment="1">
      <alignment horizontal="left" vertical="top" wrapText="1"/>
    </xf>
    <xf numFmtId="165" fontId="4" fillId="2" borderId="78" xfId="0" applyNumberFormat="1" applyFont="1" applyFill="1" applyBorder="1" applyAlignment="1">
      <alignment vertical="top" wrapText="1"/>
    </xf>
    <xf numFmtId="165" fontId="4" fillId="2" borderId="45" xfId="0" applyNumberFormat="1" applyFont="1" applyFill="1" applyBorder="1" applyAlignment="1">
      <alignment horizontal="center" vertical="top" wrapText="1"/>
    </xf>
    <xf numFmtId="165" fontId="4" fillId="2" borderId="45" xfId="0" applyNumberFormat="1" applyFont="1" applyFill="1" applyBorder="1" applyAlignment="1">
      <alignment horizontal="left" vertical="top" wrapText="1"/>
    </xf>
    <xf numFmtId="165" fontId="4" fillId="2" borderId="45" xfId="0" applyNumberFormat="1" applyFont="1" applyFill="1" applyBorder="1" applyAlignment="1">
      <alignment vertical="top"/>
    </xf>
    <xf numFmtId="165" fontId="4" fillId="2" borderId="67" xfId="0" applyNumberFormat="1" applyFont="1" applyFill="1" applyBorder="1" applyAlignment="1">
      <alignment vertical="top"/>
    </xf>
    <xf numFmtId="165" fontId="4" fillId="2" borderId="0" xfId="0" applyNumberFormat="1" applyFont="1" applyFill="1" applyBorder="1" applyAlignment="1">
      <alignment vertical="top"/>
    </xf>
    <xf numFmtId="164" fontId="2" fillId="2" borderId="47" xfId="0" applyNumberFormat="1" applyFont="1" applyFill="1" applyBorder="1" applyAlignment="1">
      <alignment vertical="top"/>
    </xf>
    <xf numFmtId="165" fontId="2" fillId="2" borderId="57" xfId="0" applyNumberFormat="1" applyFont="1" applyFill="1" applyBorder="1" applyAlignment="1">
      <alignment horizontal="justify" vertical="top"/>
    </xf>
    <xf numFmtId="165" fontId="2" fillId="2" borderId="52" xfId="0" applyNumberFormat="1" applyFont="1" applyFill="1" applyBorder="1" applyAlignment="1">
      <alignment vertical="top" wrapText="1"/>
    </xf>
    <xf numFmtId="165" fontId="2" fillId="2" borderId="89" xfId="0" applyNumberFormat="1" applyFont="1" applyFill="1" applyBorder="1" applyAlignment="1">
      <alignment horizontal="left" vertical="top" wrapText="1"/>
    </xf>
    <xf numFmtId="165" fontId="2" fillId="2" borderId="16" xfId="0" applyNumberFormat="1" applyFont="1" applyFill="1" applyBorder="1" applyAlignment="1">
      <alignment vertical="top" wrapText="1"/>
    </xf>
    <xf numFmtId="164" fontId="2" fillId="2" borderId="41" xfId="0" applyNumberFormat="1" applyFont="1" applyFill="1" applyBorder="1" applyAlignment="1">
      <alignment horizontal="left" vertical="top"/>
    </xf>
    <xf numFmtId="165" fontId="2" fillId="2" borderId="38" xfId="0" applyNumberFormat="1" applyFont="1" applyFill="1" applyBorder="1" applyAlignment="1">
      <alignment horizontal="right" vertical="top"/>
    </xf>
    <xf numFmtId="165" fontId="2" fillId="2" borderId="11" xfId="0" applyNumberFormat="1" applyFont="1" applyFill="1" applyBorder="1" applyAlignment="1">
      <alignment horizontal="right" vertical="top" wrapText="1"/>
    </xf>
    <xf numFmtId="164" fontId="2" fillId="2" borderId="35" xfId="0" applyNumberFormat="1" applyFont="1" applyFill="1" applyBorder="1" applyAlignment="1">
      <alignment horizontal="center" vertical="top" wrapText="1"/>
    </xf>
    <xf numFmtId="165" fontId="8" fillId="2" borderId="35" xfId="0" applyNumberFormat="1" applyFont="1" applyFill="1" applyBorder="1" applyAlignment="1">
      <alignment horizontal="right" vertical="top" wrapText="1"/>
    </xf>
    <xf numFmtId="165" fontId="2" fillId="2" borderId="37" xfId="0" applyNumberFormat="1" applyFont="1" applyFill="1" applyBorder="1" applyAlignment="1">
      <alignment horizontal="left" vertical="top" wrapText="1"/>
    </xf>
    <xf numFmtId="164" fontId="2" fillId="2" borderId="38" xfId="0" applyNumberFormat="1" applyFont="1" applyFill="1" applyBorder="1" applyAlignment="1">
      <alignment horizontal="center" vertical="top" wrapText="1"/>
    </xf>
    <xf numFmtId="165" fontId="2" fillId="2" borderId="10" xfId="0" applyNumberFormat="1" applyFont="1" applyFill="1" applyBorder="1" applyAlignment="1">
      <alignment horizontal="center" vertical="top" wrapText="1"/>
    </xf>
    <xf numFmtId="0" fontId="5" fillId="3" borderId="39" xfId="0" applyFont="1" applyFill="1" applyBorder="1" applyAlignment="1"/>
    <xf numFmtId="0" fontId="5" fillId="3" borderId="0" xfId="0" applyFont="1" applyFill="1" applyBorder="1" applyAlignment="1"/>
    <xf numFmtId="0" fontId="5" fillId="3" borderId="0" xfId="0" applyFont="1" applyFill="1" applyBorder="1" applyAlignment="1">
      <alignment horizontal="left"/>
    </xf>
    <xf numFmtId="164" fontId="2" fillId="2" borderId="41" xfId="0" applyNumberFormat="1" applyFont="1" applyFill="1" applyBorder="1" applyAlignment="1">
      <alignment horizontal="center" vertical="top" wrapText="1"/>
    </xf>
    <xf numFmtId="0" fontId="5" fillId="3" borderId="17" xfId="0" applyFont="1" applyFill="1" applyBorder="1" applyAlignment="1"/>
    <xf numFmtId="0" fontId="5" fillId="3" borderId="97" xfId="0" applyFont="1" applyFill="1" applyBorder="1" applyAlignment="1"/>
    <xf numFmtId="165" fontId="2" fillId="2" borderId="98" xfId="0" applyNumberFormat="1" applyFont="1" applyFill="1" applyBorder="1" applyAlignment="1">
      <alignment horizontal="left" vertical="top" wrapText="1"/>
    </xf>
    <xf numFmtId="165" fontId="2" fillId="2" borderId="48" xfId="0" applyNumberFormat="1" applyFont="1" applyFill="1" applyBorder="1" applyAlignment="1">
      <alignment horizontal="left" vertical="top" wrapText="1"/>
    </xf>
    <xf numFmtId="165" fontId="2" fillId="2" borderId="18" xfId="0" applyNumberFormat="1" applyFont="1" applyFill="1" applyBorder="1" applyAlignment="1">
      <alignment horizontal="right" vertical="top"/>
    </xf>
    <xf numFmtId="164" fontId="2" fillId="2" borderId="99" xfId="0" applyNumberFormat="1" applyFont="1" applyFill="1" applyBorder="1" applyAlignment="1">
      <alignment vertical="top"/>
    </xf>
    <xf numFmtId="165" fontId="4" fillId="2" borderId="30" xfId="0" applyNumberFormat="1" applyFont="1" applyFill="1" applyBorder="1" applyAlignment="1">
      <alignment vertical="top" wrapText="1"/>
    </xf>
    <xf numFmtId="165" fontId="2" fillId="2" borderId="30" xfId="0" applyNumberFormat="1" applyFont="1" applyFill="1" applyBorder="1" applyAlignment="1">
      <alignment horizontal="center" vertical="top" wrapText="1"/>
    </xf>
    <xf numFmtId="165" fontId="4" fillId="2" borderId="30" xfId="0" applyNumberFormat="1" applyFont="1" applyFill="1" applyBorder="1" applyAlignment="1">
      <alignment horizontal="center" vertical="top"/>
    </xf>
    <xf numFmtId="165" fontId="2" fillId="2" borderId="80" xfId="0" applyNumberFormat="1" applyFont="1" applyFill="1" applyBorder="1" applyAlignment="1">
      <alignment horizontal="center" vertical="top" wrapText="1"/>
    </xf>
    <xf numFmtId="164" fontId="2" fillId="2" borderId="10" xfId="0" applyNumberFormat="1" applyFont="1" applyFill="1" applyBorder="1" applyAlignment="1">
      <alignment vertical="top"/>
    </xf>
    <xf numFmtId="165" fontId="2" fillId="2" borderId="88" xfId="0" applyNumberFormat="1" applyFont="1" applyFill="1" applyBorder="1" applyAlignment="1">
      <alignment horizontal="left" vertical="top" wrapText="1"/>
    </xf>
    <xf numFmtId="1" fontId="2" fillId="2" borderId="60" xfId="0" applyNumberFormat="1" applyFont="1" applyFill="1" applyBorder="1" applyAlignment="1">
      <alignment vertical="top"/>
    </xf>
    <xf numFmtId="165" fontId="2" fillId="2" borderId="15" xfId="0" applyNumberFormat="1" applyFont="1" applyFill="1" applyBorder="1" applyAlignment="1">
      <alignment horizontal="left" vertical="top" wrapText="1"/>
    </xf>
    <xf numFmtId="1" fontId="2" fillId="2" borderId="99" xfId="0" applyNumberFormat="1" applyFont="1" applyFill="1" applyBorder="1" applyAlignment="1">
      <alignment horizontal="center" vertical="top"/>
    </xf>
    <xf numFmtId="164" fontId="2" fillId="2" borderId="82" xfId="0" applyNumberFormat="1" applyFont="1" applyFill="1" applyBorder="1" applyAlignment="1">
      <alignment horizontal="center" vertical="top"/>
    </xf>
    <xf numFmtId="165" fontId="2" fillId="2" borderId="102" xfId="0" applyNumberFormat="1" applyFont="1" applyFill="1" applyBorder="1" applyAlignment="1">
      <alignment horizontal="left" vertical="top" wrapText="1"/>
    </xf>
    <xf numFmtId="165" fontId="2" fillId="2" borderId="20" xfId="0" applyNumberFormat="1" applyFont="1" applyFill="1" applyBorder="1" applyAlignment="1">
      <alignment vertical="top"/>
    </xf>
    <xf numFmtId="165" fontId="2" fillId="2" borderId="21" xfId="0" applyNumberFormat="1" applyFont="1" applyFill="1" applyBorder="1" applyAlignment="1">
      <alignment vertical="top" wrapText="1"/>
    </xf>
    <xf numFmtId="164" fontId="2" fillId="2" borderId="68" xfId="0" applyNumberFormat="1" applyFont="1" applyFill="1" applyBorder="1" applyAlignment="1">
      <alignment vertical="top" wrapText="1"/>
    </xf>
    <xf numFmtId="164" fontId="9" fillId="2" borderId="41" xfId="0" applyNumberFormat="1" applyFont="1" applyFill="1" applyBorder="1" applyAlignment="1">
      <alignment vertical="top" wrapText="1"/>
    </xf>
    <xf numFmtId="164" fontId="2" fillId="2" borderId="62" xfId="0" applyNumberFormat="1" applyFont="1" applyFill="1" applyBorder="1" applyAlignment="1">
      <alignment vertical="top" wrapText="1"/>
    </xf>
    <xf numFmtId="0" fontId="2" fillId="3" borderId="41" xfId="0" applyFont="1" applyFill="1" applyBorder="1" applyAlignment="1">
      <alignment horizontal="justify" vertical="top"/>
    </xf>
    <xf numFmtId="164" fontId="2" fillId="2" borderId="80" xfId="0" applyNumberFormat="1" applyFont="1" applyFill="1" applyBorder="1" applyAlignment="1">
      <alignment vertical="top" wrapText="1"/>
    </xf>
    <xf numFmtId="0" fontId="2" fillId="3" borderId="31" xfId="0" applyFont="1" applyFill="1" applyBorder="1" applyAlignment="1">
      <alignment horizontal="justify" vertical="top"/>
    </xf>
    <xf numFmtId="165" fontId="2" fillId="2" borderId="14" xfId="0" applyNumberFormat="1" applyFont="1" applyFill="1" applyBorder="1" applyAlignment="1">
      <alignment horizontal="left" vertical="top" wrapText="1"/>
    </xf>
    <xf numFmtId="165" fontId="2" fillId="2" borderId="54" xfId="0" applyNumberFormat="1" applyFont="1" applyFill="1" applyBorder="1" applyAlignment="1">
      <alignment horizontal="left" vertical="top" wrapText="1"/>
    </xf>
    <xf numFmtId="165" fontId="2" fillId="2" borderId="62" xfId="0" applyNumberFormat="1" applyFont="1" applyFill="1" applyBorder="1" applyAlignment="1">
      <alignment horizontal="left" vertical="top" wrapText="1"/>
    </xf>
    <xf numFmtId="0" fontId="10" fillId="3" borderId="0" xfId="0" applyFont="1" applyFill="1" applyAlignment="1">
      <alignment horizontal="justify" wrapText="1"/>
    </xf>
    <xf numFmtId="165" fontId="2" fillId="2" borderId="81" xfId="0" applyNumberFormat="1" applyFont="1" applyFill="1" applyBorder="1" applyAlignment="1">
      <alignment horizontal="left" vertical="top" wrapText="1"/>
    </xf>
    <xf numFmtId="4" fontId="2" fillId="2" borderId="31" xfId="0" applyNumberFormat="1" applyFont="1" applyFill="1" applyBorder="1" applyAlignment="1">
      <alignment vertical="top" wrapText="1"/>
    </xf>
    <xf numFmtId="165" fontId="2" fillId="2" borderId="78" xfId="0" applyNumberFormat="1" applyFont="1" applyFill="1" applyBorder="1" applyAlignment="1">
      <alignment horizontal="left" wrapText="1"/>
    </xf>
    <xf numFmtId="0" fontId="2" fillId="4" borderId="44" xfId="0" applyFont="1" applyFill="1" applyBorder="1" applyAlignment="1">
      <alignment vertical="top" wrapText="1"/>
    </xf>
    <xf numFmtId="165" fontId="2" fillId="4" borderId="45" xfId="0" applyNumberFormat="1" applyFont="1" applyFill="1" applyBorder="1" applyAlignment="1">
      <alignment vertical="top" wrapText="1"/>
    </xf>
    <xf numFmtId="165" fontId="2" fillId="4" borderId="45" xfId="0" applyNumberFormat="1" applyFont="1" applyFill="1" applyBorder="1" applyAlignment="1">
      <alignment horizontal="left" vertical="top" wrapText="1"/>
    </xf>
    <xf numFmtId="165" fontId="2" fillId="4" borderId="67" xfId="0" applyNumberFormat="1" applyFont="1" applyFill="1" applyBorder="1" applyAlignment="1">
      <alignment horizontal="left" vertical="top" wrapText="1"/>
    </xf>
    <xf numFmtId="165" fontId="2" fillId="4" borderId="0" xfId="0" applyNumberFormat="1" applyFont="1" applyFill="1" applyBorder="1" applyAlignment="1">
      <alignment horizontal="left" vertical="top" wrapText="1"/>
    </xf>
    <xf numFmtId="165" fontId="2" fillId="2" borderId="14" xfId="0" applyNumberFormat="1" applyFont="1" applyFill="1" applyBorder="1" applyAlignment="1">
      <alignment vertical="top" wrapText="1"/>
    </xf>
    <xf numFmtId="165" fontId="2" fillId="2" borderId="92" xfId="0" applyNumberFormat="1" applyFont="1" applyFill="1" applyBorder="1" applyAlignment="1">
      <alignment horizontal="left" vertical="top" wrapText="1"/>
    </xf>
    <xf numFmtId="164" fontId="2" fillId="2" borderId="99" xfId="0" applyNumberFormat="1" applyFont="1" applyFill="1" applyBorder="1" applyAlignment="1">
      <alignment horizontal="center" vertical="top"/>
    </xf>
    <xf numFmtId="164" fontId="2" fillId="2" borderId="30" xfId="0" applyNumberFormat="1" applyFont="1" applyFill="1" applyBorder="1" applyAlignment="1">
      <alignment horizontal="left" vertical="top" wrapText="1"/>
    </xf>
    <xf numFmtId="4" fontId="4" fillId="2" borderId="30" xfId="0" applyNumberFormat="1" applyFont="1" applyFill="1" applyBorder="1" applyAlignment="1">
      <alignment vertical="top"/>
    </xf>
    <xf numFmtId="164" fontId="2" fillId="2" borderId="103" xfId="0" applyNumberFormat="1" applyFont="1" applyFill="1" applyBorder="1" applyAlignment="1">
      <alignment vertical="top"/>
    </xf>
    <xf numFmtId="1" fontId="2" fillId="2" borderId="85" xfId="0" applyNumberFormat="1" applyFont="1" applyFill="1" applyBorder="1" applyAlignment="1">
      <alignment vertical="top"/>
    </xf>
    <xf numFmtId="165" fontId="2" fillId="2" borderId="78" xfId="0" applyNumberFormat="1" applyFont="1" applyFill="1" applyBorder="1" applyAlignment="1">
      <alignment horizontal="left" vertical="center" wrapText="1"/>
    </xf>
    <xf numFmtId="165" fontId="2" fillId="2" borderId="81" xfId="0" applyNumberFormat="1" applyFont="1" applyFill="1" applyBorder="1" applyAlignment="1">
      <alignment vertical="top" wrapText="1"/>
    </xf>
    <xf numFmtId="165" fontId="2" fillId="2" borderId="69" xfId="0" applyNumberFormat="1" applyFont="1" applyFill="1" applyBorder="1" applyAlignment="1">
      <alignment vertical="top" wrapText="1"/>
    </xf>
    <xf numFmtId="165" fontId="2" fillId="2" borderId="104" xfId="0" applyNumberFormat="1" applyFont="1" applyFill="1" applyBorder="1" applyAlignment="1">
      <alignment vertical="top" wrapText="1"/>
    </xf>
    <xf numFmtId="165" fontId="2" fillId="2" borderId="12" xfId="0" applyNumberFormat="1" applyFont="1" applyFill="1" applyBorder="1" applyAlignment="1">
      <alignment horizontal="right" vertical="top" wrapText="1"/>
    </xf>
    <xf numFmtId="164" fontId="2" fillId="2" borderId="0" xfId="0" applyNumberFormat="1" applyFont="1" applyFill="1" applyBorder="1" applyAlignment="1">
      <alignment vertical="top"/>
    </xf>
    <xf numFmtId="164" fontId="2" fillId="2" borderId="86" xfId="0" applyNumberFormat="1" applyFont="1" applyFill="1" applyBorder="1" applyAlignment="1">
      <alignment horizontal="center" vertical="top"/>
    </xf>
    <xf numFmtId="165" fontId="4" fillId="2" borderId="73" xfId="0" applyNumberFormat="1" applyFont="1" applyFill="1" applyBorder="1" applyAlignment="1">
      <alignment vertical="top" wrapText="1"/>
    </xf>
    <xf numFmtId="165" fontId="4" fillId="2" borderId="51" xfId="0" applyNumberFormat="1" applyFont="1" applyFill="1" applyBorder="1" applyAlignment="1">
      <alignment vertical="top"/>
    </xf>
    <xf numFmtId="1" fontId="2" fillId="2" borderId="106" xfId="0" applyNumberFormat="1" applyFont="1" applyFill="1" applyBorder="1" applyAlignment="1">
      <alignment horizontal="center" vertical="top"/>
    </xf>
    <xf numFmtId="165" fontId="2" fillId="2" borderId="98" xfId="0" applyNumberFormat="1" applyFont="1" applyFill="1" applyBorder="1" applyAlignment="1">
      <alignment vertical="top" wrapText="1"/>
    </xf>
    <xf numFmtId="165" fontId="2" fillId="2" borderId="49" xfId="0" applyNumberFormat="1" applyFont="1" applyFill="1" applyBorder="1" applyAlignment="1">
      <alignment vertical="top" wrapText="1"/>
    </xf>
    <xf numFmtId="164" fontId="2" fillId="2" borderId="59" xfId="0" applyNumberFormat="1" applyFont="1" applyFill="1" applyBorder="1" applyAlignment="1">
      <alignment horizontal="center" vertical="top"/>
    </xf>
    <xf numFmtId="165" fontId="2" fillId="2" borderId="57" xfId="0" applyNumberFormat="1" applyFont="1" applyFill="1" applyBorder="1" applyAlignment="1">
      <alignment horizontal="justify" vertical="top" wrapText="1"/>
    </xf>
    <xf numFmtId="164" fontId="2" fillId="2" borderId="29" xfId="0" applyNumberFormat="1" applyFont="1" applyFill="1" applyBorder="1" applyAlignment="1">
      <alignment horizontal="center" vertical="top"/>
    </xf>
    <xf numFmtId="165" fontId="2" fillId="2" borderId="73" xfId="0" applyNumberFormat="1" applyFont="1" applyFill="1" applyBorder="1" applyAlignment="1">
      <alignment horizontal="justify" vertical="top" wrapText="1"/>
    </xf>
    <xf numFmtId="165" fontId="2" fillId="2" borderId="16" xfId="0" applyNumberFormat="1" applyFont="1" applyFill="1" applyBorder="1" applyAlignment="1">
      <alignment horizontal="justify" vertical="top" wrapText="1"/>
    </xf>
    <xf numFmtId="164" fontId="2" fillId="2" borderId="56" xfId="0" applyNumberFormat="1" applyFont="1" applyFill="1" applyBorder="1" applyAlignment="1">
      <alignment vertical="top" wrapText="1"/>
    </xf>
    <xf numFmtId="165" fontId="2" fillId="2" borderId="44" xfId="0" applyNumberFormat="1" applyFont="1" applyFill="1" applyBorder="1" applyAlignment="1">
      <alignment vertical="top" wrapText="1"/>
    </xf>
    <xf numFmtId="165" fontId="2" fillId="2" borderId="44" xfId="0" applyNumberFormat="1" applyFont="1" applyFill="1" applyBorder="1" applyAlignment="1">
      <alignment horizontal="justify" vertical="top" wrapText="1"/>
    </xf>
    <xf numFmtId="164" fontId="2" fillId="2" borderId="75" xfId="0" applyNumberFormat="1" applyFont="1" applyFill="1" applyBorder="1" applyAlignment="1">
      <alignment horizontal="center" vertical="top"/>
    </xf>
    <xf numFmtId="165" fontId="2" fillId="2" borderId="45" xfId="0" applyNumberFormat="1" applyFont="1" applyFill="1" applyBorder="1" applyAlignment="1">
      <alignment horizontal="justify" vertical="top" wrapText="1"/>
    </xf>
    <xf numFmtId="164" fontId="4" fillId="2" borderId="0" xfId="0" applyNumberFormat="1" applyFont="1" applyFill="1" applyBorder="1"/>
    <xf numFmtId="164" fontId="2" fillId="2" borderId="107" xfId="0" applyNumberFormat="1" applyFont="1" applyFill="1" applyBorder="1" applyAlignment="1">
      <alignment horizontal="center" vertical="top"/>
    </xf>
    <xf numFmtId="164" fontId="4" fillId="2" borderId="31" xfId="0" applyNumberFormat="1" applyFont="1" applyFill="1" applyBorder="1" applyAlignment="1">
      <alignment vertical="top"/>
    </xf>
    <xf numFmtId="164" fontId="2" fillId="2" borderId="28" xfId="0" applyNumberFormat="1" applyFont="1" applyFill="1" applyBorder="1" applyAlignment="1">
      <alignment vertical="top"/>
    </xf>
    <xf numFmtId="164" fontId="2" fillId="2" borderId="0" xfId="0" applyNumberFormat="1" applyFont="1" applyFill="1" applyBorder="1" applyAlignment="1">
      <alignment horizontal="left" vertical="top"/>
    </xf>
    <xf numFmtId="1" fontId="2" fillId="2" borderId="108" xfId="0" applyNumberFormat="1" applyFont="1" applyFill="1" applyBorder="1" applyAlignment="1">
      <alignment horizontal="center" vertical="top"/>
    </xf>
    <xf numFmtId="165" fontId="2" fillId="2" borderId="51" xfId="0" applyNumberFormat="1" applyFont="1" applyFill="1" applyBorder="1" applyAlignment="1">
      <alignment horizontal="justify" vertical="top" wrapText="1"/>
    </xf>
    <xf numFmtId="165" fontId="2" fillId="2" borderId="17" xfId="0" applyNumberFormat="1" applyFont="1" applyFill="1" applyBorder="1" applyAlignment="1">
      <alignment horizontal="justify" vertical="top" wrapText="1"/>
    </xf>
    <xf numFmtId="165" fontId="2" fillId="2" borderId="51" xfId="0" applyNumberFormat="1" applyFont="1" applyFill="1" applyBorder="1" applyAlignment="1">
      <alignment horizontal="center" vertical="top" wrapText="1"/>
    </xf>
    <xf numFmtId="165" fontId="2" fillId="2" borderId="53" xfId="0" applyNumberFormat="1" applyFont="1" applyFill="1" applyBorder="1" applyAlignment="1">
      <alignment vertical="top"/>
    </xf>
    <xf numFmtId="165" fontId="2" fillId="2" borderId="0" xfId="0" applyNumberFormat="1" applyFont="1" applyFill="1" applyBorder="1" applyAlignment="1">
      <alignment vertical="top"/>
    </xf>
    <xf numFmtId="165" fontId="2" fillId="2" borderId="0" xfId="0" applyNumberFormat="1" applyFont="1" applyFill="1" applyBorder="1" applyAlignment="1">
      <alignment horizontal="left" vertical="top"/>
    </xf>
    <xf numFmtId="164" fontId="2" fillId="2" borderId="11" xfId="0" applyNumberFormat="1" applyFont="1" applyFill="1" applyBorder="1" applyAlignment="1">
      <alignment vertical="top" wrapText="1"/>
    </xf>
    <xf numFmtId="165" fontId="2" fillId="2" borderId="62" xfId="0" applyNumberFormat="1" applyFont="1" applyFill="1" applyBorder="1" applyAlignment="1">
      <alignment vertical="top"/>
    </xf>
    <xf numFmtId="49" fontId="2" fillId="2" borderId="74" xfId="0" applyNumberFormat="1" applyFont="1" applyFill="1" applyBorder="1" applyAlignment="1">
      <alignment vertical="top"/>
    </xf>
    <xf numFmtId="0" fontId="2" fillId="3" borderId="31" xfId="0" applyFont="1" applyFill="1" applyBorder="1" applyAlignment="1">
      <alignment horizontal="left" vertical="top" wrapText="1"/>
    </xf>
    <xf numFmtId="165" fontId="2" fillId="4" borderId="31" xfId="0" applyNumberFormat="1" applyFont="1" applyFill="1" applyBorder="1" applyAlignment="1">
      <alignment horizontal="right" vertical="top" wrapText="1"/>
    </xf>
    <xf numFmtId="165" fontId="2" fillId="2" borderId="25" xfId="0" applyNumberFormat="1" applyFont="1" applyFill="1" applyBorder="1" applyAlignment="1">
      <alignment vertical="top" wrapText="1"/>
    </xf>
    <xf numFmtId="165" fontId="2" fillId="2" borderId="36" xfId="0" applyNumberFormat="1" applyFont="1" applyFill="1" applyBorder="1" applyAlignment="1">
      <alignment horizontal="left" vertical="top" wrapText="1"/>
    </xf>
    <xf numFmtId="164" fontId="2" fillId="2" borderId="35" xfId="0" applyNumberFormat="1" applyFont="1" applyFill="1" applyBorder="1" applyAlignment="1">
      <alignment vertical="top" wrapText="1"/>
    </xf>
    <xf numFmtId="165" fontId="2" fillId="4" borderId="38" xfId="0" applyNumberFormat="1" applyFont="1" applyFill="1" applyBorder="1" applyAlignment="1">
      <alignment horizontal="right" vertical="top" wrapText="1"/>
    </xf>
    <xf numFmtId="165" fontId="4" fillId="2" borderId="45" xfId="0" applyNumberFormat="1" applyFont="1" applyFill="1" applyBorder="1" applyAlignment="1">
      <alignment vertical="top" wrapText="1"/>
    </xf>
    <xf numFmtId="165" fontId="4" fillId="2" borderId="31" xfId="0" applyNumberFormat="1" applyFont="1" applyFill="1" applyBorder="1" applyAlignment="1">
      <alignment vertical="top"/>
    </xf>
    <xf numFmtId="165" fontId="4" fillId="2" borderId="31" xfId="1" applyNumberFormat="1" applyFont="1" applyFill="1" applyBorder="1" applyAlignment="1">
      <alignment vertical="top"/>
    </xf>
    <xf numFmtId="165" fontId="2" fillId="2" borderId="28" xfId="0" applyNumberFormat="1" applyFont="1" applyFill="1" applyBorder="1" applyAlignment="1">
      <alignment vertical="top"/>
    </xf>
    <xf numFmtId="4" fontId="4" fillId="2" borderId="0" xfId="0" applyNumberFormat="1" applyFont="1" applyFill="1" applyBorder="1" applyAlignment="1">
      <alignment vertical="center"/>
    </xf>
    <xf numFmtId="164" fontId="4" fillId="2" borderId="10" xfId="0" applyNumberFormat="1" applyFont="1" applyFill="1" applyBorder="1" applyAlignment="1">
      <alignment vertical="top"/>
    </xf>
    <xf numFmtId="165" fontId="4" fillId="2" borderId="46" xfId="0" applyNumberFormat="1" applyFont="1" applyFill="1" applyBorder="1" applyAlignment="1">
      <alignment vertical="top"/>
    </xf>
    <xf numFmtId="165" fontId="4" fillId="2" borderId="0" xfId="0" applyNumberFormat="1" applyFont="1" applyFill="1" applyBorder="1" applyAlignment="1">
      <alignment horizontal="left" vertical="top"/>
    </xf>
    <xf numFmtId="0" fontId="2" fillId="2" borderId="51" xfId="0" applyFont="1" applyFill="1" applyBorder="1" applyAlignment="1">
      <alignment vertical="top" wrapText="1"/>
    </xf>
    <xf numFmtId="165" fontId="4" fillId="2" borderId="51" xfId="0" applyNumberFormat="1" applyFont="1" applyFill="1" applyBorder="1" applyAlignment="1">
      <alignment horizontal="left" vertical="top" wrapText="1"/>
    </xf>
    <xf numFmtId="165" fontId="4" fillId="2" borderId="52" xfId="0" applyNumberFormat="1" applyFont="1" applyFill="1" applyBorder="1" applyAlignment="1">
      <alignment vertical="top"/>
    </xf>
    <xf numFmtId="1" fontId="2" fillId="2" borderId="29" xfId="0" applyNumberFormat="1" applyFont="1" applyFill="1" applyBorder="1" applyAlignment="1">
      <alignment horizontal="center" vertical="top"/>
    </xf>
    <xf numFmtId="0" fontId="11" fillId="3" borderId="41" xfId="0" applyFont="1" applyFill="1" applyBorder="1" applyAlignment="1">
      <alignment vertical="top"/>
    </xf>
    <xf numFmtId="0" fontId="2" fillId="4" borderId="31" xfId="0" applyFont="1" applyFill="1" applyBorder="1" applyAlignment="1">
      <alignment vertical="top" wrapText="1"/>
    </xf>
    <xf numFmtId="165" fontId="2" fillId="2" borderId="11" xfId="0" applyNumberFormat="1" applyFont="1" applyFill="1" applyBorder="1" applyAlignment="1">
      <alignment vertical="top"/>
    </xf>
    <xf numFmtId="165" fontId="2" fillId="2" borderId="32" xfId="0" applyNumberFormat="1" applyFont="1" applyFill="1" applyBorder="1" applyAlignment="1">
      <alignment vertical="top"/>
    </xf>
    <xf numFmtId="165" fontId="4" fillId="2" borderId="48" xfId="0" applyNumberFormat="1" applyFont="1" applyFill="1" applyBorder="1" applyAlignment="1">
      <alignment horizontal="left" vertical="top" wrapText="1"/>
    </xf>
    <xf numFmtId="165" fontId="4" fillId="2" borderId="32" xfId="0" applyNumberFormat="1" applyFont="1" applyFill="1" applyBorder="1" applyAlignment="1">
      <alignment vertical="top"/>
    </xf>
    <xf numFmtId="165" fontId="4" fillId="2" borderId="44" xfId="0" applyNumberFormat="1" applyFont="1" applyFill="1" applyBorder="1" applyAlignment="1">
      <alignment horizontal="left" vertical="top" wrapText="1"/>
    </xf>
    <xf numFmtId="165" fontId="4" fillId="2" borderId="16" xfId="0" applyNumberFormat="1" applyFont="1" applyFill="1" applyBorder="1" applyAlignment="1">
      <alignment horizontal="left" vertical="top" wrapText="1"/>
    </xf>
    <xf numFmtId="165" fontId="4" fillId="2" borderId="10" xfId="0" applyNumberFormat="1" applyFont="1" applyFill="1" applyBorder="1" applyAlignment="1">
      <alignment vertical="top"/>
    </xf>
    <xf numFmtId="165" fontId="2" fillId="2" borderId="81" xfId="0" applyNumberFormat="1" applyFont="1" applyFill="1" applyBorder="1" applyAlignment="1">
      <alignment vertical="top"/>
    </xf>
    <xf numFmtId="165" fontId="2" fillId="2" borderId="14" xfId="0" applyNumberFormat="1" applyFont="1" applyFill="1" applyBorder="1" applyAlignment="1">
      <alignment vertical="top"/>
    </xf>
    <xf numFmtId="165" fontId="4" fillId="2" borderId="98" xfId="0" applyNumberFormat="1" applyFont="1" applyFill="1" applyBorder="1" applyAlignment="1">
      <alignment horizontal="left" vertical="top" wrapText="1"/>
    </xf>
    <xf numFmtId="165" fontId="4" fillId="2" borderId="20" xfId="0" applyNumberFormat="1" applyFont="1" applyFill="1" applyBorder="1" applyAlignment="1">
      <alignment vertical="top"/>
    </xf>
    <xf numFmtId="165" fontId="4" fillId="2" borderId="61" xfId="0" applyNumberFormat="1" applyFont="1" applyFill="1" applyBorder="1" applyAlignment="1">
      <alignment horizontal="left" vertical="top" wrapText="1"/>
    </xf>
    <xf numFmtId="165" fontId="4" fillId="2" borderId="41" xfId="0" applyNumberFormat="1" applyFont="1" applyFill="1" applyBorder="1" applyAlignment="1">
      <alignment vertical="top"/>
    </xf>
    <xf numFmtId="4" fontId="2" fillId="2" borderId="78" xfId="0" applyNumberFormat="1" applyFont="1" applyFill="1" applyBorder="1" applyAlignment="1">
      <alignment vertical="top"/>
    </xf>
    <xf numFmtId="165" fontId="4" fillId="2" borderId="11" xfId="0" applyNumberFormat="1" applyFont="1" applyFill="1" applyBorder="1" applyAlignment="1">
      <alignment vertical="top"/>
    </xf>
    <xf numFmtId="165" fontId="2" fillId="2" borderId="36" xfId="0" applyNumberFormat="1" applyFont="1" applyFill="1" applyBorder="1" applyAlignment="1">
      <alignment vertical="top" wrapText="1"/>
    </xf>
    <xf numFmtId="165" fontId="2" fillId="2" borderId="0" xfId="0" applyNumberFormat="1" applyFont="1" applyFill="1" applyBorder="1" applyAlignment="1"/>
    <xf numFmtId="165" fontId="2" fillId="2" borderId="20" xfId="0" applyNumberFormat="1" applyFont="1" applyFill="1" applyBorder="1" applyAlignment="1">
      <alignment horizontal="center" vertical="top" wrapText="1"/>
    </xf>
    <xf numFmtId="164" fontId="2" fillId="2" borderId="47" xfId="0" applyNumberFormat="1" applyFont="1" applyFill="1" applyBorder="1" applyAlignment="1">
      <alignment horizontal="center" vertical="top"/>
    </xf>
    <xf numFmtId="164" fontId="2" fillId="2" borderId="10" xfId="0" applyNumberFormat="1" applyFont="1" applyFill="1" applyBorder="1" applyAlignment="1">
      <alignment horizontal="left" vertical="top" wrapText="1"/>
    </xf>
    <xf numFmtId="0" fontId="2" fillId="2" borderId="31" xfId="0" applyFont="1" applyFill="1" applyBorder="1" applyAlignment="1">
      <alignment vertical="top" wrapText="1"/>
    </xf>
    <xf numFmtId="165" fontId="4" fillId="2" borderId="57" xfId="0" applyNumberFormat="1" applyFont="1" applyFill="1" applyBorder="1" applyAlignment="1">
      <alignment horizontal="left" vertical="top" wrapText="1"/>
    </xf>
    <xf numFmtId="0" fontId="2" fillId="2" borderId="41" xfId="0" applyFont="1" applyFill="1" applyBorder="1" applyAlignment="1">
      <alignment horizontal="center" vertical="top" wrapText="1"/>
    </xf>
    <xf numFmtId="4" fontId="2" fillId="2" borderId="41" xfId="0" applyNumberFormat="1" applyFont="1" applyFill="1" applyBorder="1" applyAlignment="1">
      <alignment vertical="top"/>
    </xf>
    <xf numFmtId="165" fontId="2" fillId="2" borderId="12" xfId="0" applyNumberFormat="1" applyFont="1" applyFill="1" applyBorder="1" applyAlignment="1">
      <alignment vertical="top"/>
    </xf>
    <xf numFmtId="165" fontId="2" fillId="2" borderId="72" xfId="0" applyNumberFormat="1" applyFont="1" applyFill="1" applyBorder="1" applyAlignment="1">
      <alignment vertical="top"/>
    </xf>
    <xf numFmtId="4" fontId="2" fillId="2" borderId="31" xfId="0" applyNumberFormat="1" applyFont="1" applyFill="1" applyBorder="1" applyAlignment="1">
      <alignment vertical="top"/>
    </xf>
    <xf numFmtId="165" fontId="2" fillId="2" borderId="73" xfId="0" applyNumberFormat="1" applyFont="1" applyFill="1" applyBorder="1" applyAlignment="1">
      <alignment vertical="top"/>
    </xf>
    <xf numFmtId="165" fontId="2" fillId="2" borderId="44" xfId="0" applyNumberFormat="1" applyFont="1" applyFill="1" applyBorder="1" applyAlignment="1">
      <alignment vertical="top"/>
    </xf>
    <xf numFmtId="165" fontId="4" fillId="2" borderId="17" xfId="0" applyNumberFormat="1" applyFont="1" applyFill="1" applyBorder="1" applyAlignment="1">
      <alignment vertical="top"/>
    </xf>
    <xf numFmtId="165" fontId="4" fillId="3" borderId="57" xfId="0" applyNumberFormat="1" applyFont="1" applyFill="1" applyBorder="1" applyAlignment="1">
      <alignment horizontal="left" vertical="top" wrapText="1"/>
    </xf>
    <xf numFmtId="165" fontId="2" fillId="3" borderId="51" xfId="0" applyNumberFormat="1" applyFont="1" applyFill="1" applyBorder="1" applyAlignment="1">
      <alignment vertical="top" wrapText="1"/>
    </xf>
    <xf numFmtId="165" fontId="4" fillId="3" borderId="51" xfId="0" applyNumberFormat="1" applyFont="1" applyFill="1" applyBorder="1" applyAlignment="1">
      <alignment horizontal="right" vertical="top"/>
    </xf>
    <xf numFmtId="165" fontId="2" fillId="3" borderId="10" xfId="0" applyNumberFormat="1" applyFont="1" applyFill="1" applyBorder="1" applyAlignment="1">
      <alignment vertical="top" wrapText="1"/>
    </xf>
    <xf numFmtId="165" fontId="2" fillId="3" borderId="11" xfId="0" applyNumberFormat="1" applyFont="1" applyFill="1" applyBorder="1" applyAlignment="1">
      <alignment horizontal="left" vertical="top" wrapText="1"/>
    </xf>
    <xf numFmtId="165" fontId="2" fillId="3" borderId="31" xfId="0" applyNumberFormat="1" applyFont="1" applyFill="1" applyBorder="1" applyAlignment="1">
      <alignment vertical="top"/>
    </xf>
    <xf numFmtId="4" fontId="12" fillId="3" borderId="0" xfId="0" applyNumberFormat="1" applyFont="1" applyFill="1" applyBorder="1" applyAlignment="1">
      <alignment wrapText="1"/>
    </xf>
    <xf numFmtId="165" fontId="2" fillId="3" borderId="52" xfId="0" applyNumberFormat="1" applyFont="1" applyFill="1" applyBorder="1" applyAlignment="1">
      <alignment vertical="top" wrapText="1"/>
    </xf>
    <xf numFmtId="165" fontId="2" fillId="3" borderId="34" xfId="0" applyNumberFormat="1" applyFont="1" applyFill="1" applyBorder="1" applyAlignment="1">
      <alignment horizontal="left" vertical="top" wrapText="1"/>
    </xf>
    <xf numFmtId="4" fontId="2" fillId="2" borderId="0" xfId="0" applyNumberFormat="1" applyFont="1" applyFill="1" applyBorder="1" applyAlignment="1">
      <alignment vertical="top"/>
    </xf>
    <xf numFmtId="0" fontId="2" fillId="3" borderId="0" xfId="0" applyFont="1" applyFill="1" applyBorder="1" applyAlignment="1">
      <alignment horizontal="left" vertical="center" wrapText="1"/>
    </xf>
    <xf numFmtId="0" fontId="2" fillId="3" borderId="97" xfId="0" applyFont="1" applyFill="1" applyBorder="1" applyAlignment="1">
      <alignment vertical="top" wrapText="1"/>
    </xf>
    <xf numFmtId="164" fontId="2" fillId="2" borderId="50" xfId="0" applyNumberFormat="1" applyFont="1" applyFill="1" applyBorder="1" applyAlignment="1">
      <alignment horizontal="center" vertical="top"/>
    </xf>
    <xf numFmtId="167" fontId="2" fillId="2" borderId="0" xfId="0" applyNumberFormat="1" applyFont="1" applyFill="1" applyBorder="1"/>
    <xf numFmtId="1" fontId="2" fillId="2" borderId="74" xfId="0" applyNumberFormat="1" applyFont="1" applyFill="1" applyBorder="1" applyAlignment="1">
      <alignment vertical="top"/>
    </xf>
    <xf numFmtId="165" fontId="2" fillId="2" borderId="98" xfId="0" applyNumberFormat="1" applyFont="1" applyFill="1" applyBorder="1" applyAlignment="1">
      <alignment vertical="top"/>
    </xf>
    <xf numFmtId="0" fontId="2" fillId="3" borderId="80" xfId="0" applyFont="1" applyFill="1" applyBorder="1" applyAlignment="1">
      <alignment horizontal="left" vertical="top" wrapText="1"/>
    </xf>
    <xf numFmtId="0" fontId="2" fillId="3" borderId="42" xfId="0" applyFont="1" applyFill="1" applyBorder="1" applyAlignment="1">
      <alignment horizontal="justify" vertical="top" wrapText="1"/>
    </xf>
    <xf numFmtId="0" fontId="2" fillId="3" borderId="0" xfId="0" applyFont="1" applyFill="1" applyBorder="1" applyAlignment="1">
      <alignment horizontal="justify" vertical="top" wrapText="1"/>
    </xf>
    <xf numFmtId="0" fontId="2" fillId="3" borderId="83" xfId="0" applyFont="1" applyFill="1" applyBorder="1" applyAlignment="1">
      <alignment horizontal="left" vertical="top" wrapText="1"/>
    </xf>
    <xf numFmtId="0" fontId="2" fillId="3" borderId="38" xfId="0" applyFont="1" applyFill="1" applyBorder="1" applyAlignment="1">
      <alignment horizontal="left" vertical="top" wrapText="1"/>
    </xf>
    <xf numFmtId="0" fontId="2" fillId="3" borderId="54" xfId="0" applyFont="1" applyFill="1" applyBorder="1" applyAlignment="1">
      <alignment horizontal="left" vertical="top" wrapText="1"/>
    </xf>
    <xf numFmtId="0" fontId="2" fillId="3" borderId="28" xfId="0" applyFont="1" applyFill="1" applyBorder="1" applyAlignment="1">
      <alignment horizontal="justify" vertical="top" wrapText="1"/>
    </xf>
    <xf numFmtId="164" fontId="2" fillId="2" borderId="41" xfId="0" applyNumberFormat="1" applyFont="1" applyFill="1" applyBorder="1" applyAlignment="1">
      <alignment vertical="top"/>
    </xf>
    <xf numFmtId="0" fontId="2" fillId="3" borderId="62" xfId="0" applyFont="1" applyFill="1" applyBorder="1" applyAlignment="1">
      <alignment vertical="top" wrapText="1"/>
    </xf>
    <xf numFmtId="164" fontId="2" fillId="2" borderId="35" xfId="0" applyNumberFormat="1" applyFont="1" applyFill="1" applyBorder="1" applyAlignment="1">
      <alignment vertical="top"/>
    </xf>
    <xf numFmtId="165" fontId="4" fillId="2" borderId="63" xfId="0" applyNumberFormat="1" applyFont="1" applyFill="1" applyBorder="1" applyAlignment="1">
      <alignment vertical="top" wrapText="1"/>
    </xf>
    <xf numFmtId="165" fontId="4" fillId="2" borderId="35" xfId="0" applyNumberFormat="1" applyFont="1" applyFill="1" applyBorder="1" applyAlignment="1">
      <alignment horizontal="center" vertical="top"/>
    </xf>
    <xf numFmtId="165" fontId="4" fillId="2" borderId="18" xfId="0" applyNumberFormat="1" applyFont="1" applyFill="1" applyBorder="1" applyAlignment="1">
      <alignment vertical="top"/>
    </xf>
    <xf numFmtId="1" fontId="3" fillId="2" borderId="0" xfId="0" applyNumberFormat="1" applyFont="1" applyFill="1" applyBorder="1" applyAlignment="1">
      <alignment horizontal="center" vertical="center"/>
    </xf>
    <xf numFmtId="1" fontId="3" fillId="2" borderId="0" xfId="0" applyNumberFormat="1" applyFont="1" applyFill="1" applyBorder="1" applyAlignment="1">
      <alignment horizontal="left" vertical="center"/>
    </xf>
    <xf numFmtId="1" fontId="2" fillId="2" borderId="43" xfId="0" applyNumberFormat="1" applyFont="1" applyFill="1" applyBorder="1" applyAlignment="1">
      <alignment horizontal="center" vertical="top"/>
    </xf>
    <xf numFmtId="165" fontId="2" fillId="2" borderId="35" xfId="0" applyNumberFormat="1" applyFont="1" applyFill="1" applyBorder="1" applyAlignment="1">
      <alignment horizontal="center" vertical="top" wrapText="1"/>
    </xf>
    <xf numFmtId="165" fontId="2" fillId="2" borderId="31" xfId="0" applyNumberFormat="1" applyFont="1" applyFill="1" applyBorder="1" applyAlignment="1">
      <alignment horizontal="right" vertical="top" wrapText="1"/>
    </xf>
    <xf numFmtId="165" fontId="4" fillId="2" borderId="41" xfId="0" applyNumberFormat="1" applyFont="1" applyFill="1" applyBorder="1" applyAlignment="1">
      <alignment horizontal="left" vertical="top" wrapText="1"/>
    </xf>
    <xf numFmtId="165" fontId="2" fillId="2" borderId="38" xfId="0" applyNumberFormat="1" applyFont="1" applyFill="1" applyBorder="1" applyAlignment="1">
      <alignment horizontal="center" vertical="top" wrapText="1"/>
    </xf>
    <xf numFmtId="1" fontId="2" fillId="2" borderId="74" xfId="0" applyNumberFormat="1" applyFont="1" applyFill="1" applyBorder="1" applyAlignment="1">
      <alignment horizontal="center" vertical="top"/>
    </xf>
    <xf numFmtId="165" fontId="2" fillId="2" borderId="34" xfId="0" applyNumberFormat="1" applyFont="1" applyFill="1" applyBorder="1" applyAlignment="1">
      <alignment horizontal="right" vertical="top" wrapText="1"/>
    </xf>
    <xf numFmtId="49" fontId="2" fillId="2" borderId="31" xfId="0" applyNumberFormat="1" applyFont="1" applyFill="1" applyBorder="1" applyAlignment="1">
      <alignment horizontal="left" vertical="top" wrapText="1"/>
    </xf>
    <xf numFmtId="1" fontId="2" fillId="2" borderId="60" xfId="0" applyNumberFormat="1" applyFont="1" applyFill="1" applyBorder="1" applyAlignment="1">
      <alignment horizontal="center" vertical="top"/>
    </xf>
    <xf numFmtId="49" fontId="2" fillId="2" borderId="38" xfId="0" applyNumberFormat="1" applyFont="1" applyFill="1" applyBorder="1" applyAlignment="1">
      <alignment horizontal="left" vertical="top" wrapText="1"/>
    </xf>
    <xf numFmtId="165" fontId="2" fillId="2" borderId="84" xfId="0" applyNumberFormat="1" applyFont="1" applyFill="1" applyBorder="1" applyAlignment="1">
      <alignment horizontal="right" vertical="top" wrapText="1"/>
    </xf>
    <xf numFmtId="49" fontId="2" fillId="2" borderId="35" xfId="0" applyNumberFormat="1" applyFont="1" applyFill="1" applyBorder="1" applyAlignment="1">
      <alignment horizontal="left" vertical="top" wrapText="1"/>
    </xf>
    <xf numFmtId="168" fontId="2" fillId="2" borderId="38" xfId="0" applyNumberFormat="1" applyFont="1" applyFill="1" applyBorder="1" applyAlignment="1">
      <alignment horizontal="right" vertical="top"/>
    </xf>
    <xf numFmtId="165" fontId="13" fillId="2" borderId="38" xfId="0" applyNumberFormat="1" applyFont="1" applyFill="1" applyBorder="1" applyAlignment="1">
      <alignment horizontal="left" vertical="top" wrapText="1"/>
    </xf>
    <xf numFmtId="165" fontId="2" fillId="2" borderId="35" xfId="0" applyNumberFormat="1" applyFont="1" applyFill="1" applyBorder="1" applyAlignment="1">
      <alignment horizontal="right" vertical="top" wrapText="1"/>
    </xf>
    <xf numFmtId="168" fontId="2" fillId="2" borderId="35" xfId="0" applyNumberFormat="1" applyFont="1" applyFill="1" applyBorder="1" applyAlignment="1">
      <alignment horizontal="right" vertical="top"/>
    </xf>
    <xf numFmtId="165" fontId="2" fillId="2" borderId="91" xfId="0" applyNumberFormat="1" applyFont="1" applyFill="1" applyBorder="1" applyAlignment="1">
      <alignment horizontal="right" vertical="top" wrapText="1"/>
    </xf>
    <xf numFmtId="1" fontId="2" fillId="2" borderId="31" xfId="0" applyNumberFormat="1" applyFont="1" applyFill="1" applyBorder="1" applyAlignment="1">
      <alignment horizontal="center" vertical="top"/>
    </xf>
    <xf numFmtId="165" fontId="4" fillId="2" borderId="31" xfId="0" applyNumberFormat="1" applyFont="1" applyFill="1" applyBorder="1" applyAlignment="1">
      <alignment horizontal="center" vertical="top" wrapText="1"/>
    </xf>
    <xf numFmtId="168" fontId="4" fillId="2" borderId="31" xfId="0" applyNumberFormat="1" applyFont="1" applyFill="1" applyBorder="1" applyAlignment="1">
      <alignment horizontal="center" vertical="top"/>
    </xf>
    <xf numFmtId="4" fontId="4" fillId="2" borderId="31" xfId="0" applyNumberFormat="1" applyFont="1" applyFill="1" applyBorder="1" applyAlignment="1">
      <alignment horizontal="center" vertical="top"/>
    </xf>
    <xf numFmtId="168" fontId="4" fillId="2" borderId="0" xfId="0" applyNumberFormat="1" applyFont="1" applyFill="1" applyBorder="1" applyAlignment="1">
      <alignment horizontal="left" vertical="top" wrapText="1"/>
    </xf>
    <xf numFmtId="4" fontId="4" fillId="2" borderId="0" xfId="0" applyNumberFormat="1" applyFont="1" applyFill="1" applyBorder="1" applyAlignment="1">
      <alignment horizontal="center" vertical="top"/>
    </xf>
    <xf numFmtId="1" fontId="2" fillId="2" borderId="111" xfId="0" applyNumberFormat="1" applyFont="1" applyFill="1" applyBorder="1" applyAlignment="1">
      <alignment horizontal="center" vertical="top"/>
    </xf>
    <xf numFmtId="1" fontId="2" fillId="2" borderId="112" xfId="0" applyNumberFormat="1" applyFont="1" applyFill="1" applyBorder="1" applyAlignment="1">
      <alignment horizontal="center" vertical="top"/>
    </xf>
    <xf numFmtId="165" fontId="4" fillId="2" borderId="112" xfId="0" applyNumberFormat="1" applyFont="1" applyFill="1" applyBorder="1" applyAlignment="1">
      <alignment horizontal="center" vertical="top"/>
    </xf>
    <xf numFmtId="4" fontId="4" fillId="2" borderId="112" xfId="0" applyNumberFormat="1" applyFont="1" applyFill="1" applyBorder="1" applyAlignment="1">
      <alignment horizontal="center" vertical="top"/>
    </xf>
    <xf numFmtId="168" fontId="15" fillId="2" borderId="112" xfId="0" applyNumberFormat="1" applyFont="1" applyFill="1" applyBorder="1" applyAlignment="1">
      <alignment horizontal="center" vertical="top"/>
    </xf>
    <xf numFmtId="165" fontId="2" fillId="2" borderId="113" xfId="0" applyNumberFormat="1" applyFont="1" applyFill="1" applyBorder="1" applyAlignment="1">
      <alignment vertical="top" wrapText="1"/>
    </xf>
    <xf numFmtId="1" fontId="2" fillId="2" borderId="0" xfId="0" applyNumberFormat="1" applyFont="1" applyFill="1" applyBorder="1" applyAlignment="1">
      <alignment horizontal="center" vertical="top"/>
    </xf>
    <xf numFmtId="164" fontId="2" fillId="2" borderId="0" xfId="0" applyNumberFormat="1" applyFont="1" applyFill="1" applyBorder="1" applyAlignment="1">
      <alignment horizontal="center"/>
    </xf>
    <xf numFmtId="0" fontId="16" fillId="3" borderId="0" xfId="0" applyFont="1" applyFill="1" applyAlignment="1"/>
    <xf numFmtId="0" fontId="12" fillId="3" borderId="0" xfId="0" applyFont="1" applyFill="1" applyAlignment="1"/>
    <xf numFmtId="164" fontId="12" fillId="3" borderId="0" xfId="0" applyNumberFormat="1" applyFont="1" applyFill="1" applyAlignment="1"/>
    <xf numFmtId="164" fontId="12" fillId="3" borderId="0" xfId="0" applyNumberFormat="1" applyFont="1" applyFill="1" applyBorder="1" applyAlignment="1"/>
    <xf numFmtId="167" fontId="17" fillId="3" borderId="0" xfId="0" applyNumberFormat="1" applyFont="1" applyFill="1"/>
    <xf numFmtId="0" fontId="16" fillId="3" borderId="0" xfId="0" applyFont="1" applyFill="1" applyAlignment="1">
      <alignment horizontal="left"/>
    </xf>
    <xf numFmtId="4" fontId="16" fillId="2" borderId="0" xfId="0" applyNumberFormat="1" applyFont="1" applyFill="1" applyBorder="1"/>
    <xf numFmtId="0" fontId="2" fillId="3" borderId="0" xfId="0" applyFont="1" applyFill="1" applyBorder="1"/>
    <xf numFmtId="0" fontId="16" fillId="3" borderId="0" xfId="0" applyFont="1" applyFill="1" applyAlignment="1">
      <alignment vertical="center"/>
    </xf>
    <xf numFmtId="164" fontId="16" fillId="3" borderId="0" xfId="0" applyNumberFormat="1" applyFont="1" applyFill="1" applyAlignment="1">
      <alignment horizontal="left"/>
    </xf>
    <xf numFmtId="168" fontId="16" fillId="3" borderId="0" xfId="0" applyNumberFormat="1" applyFont="1" applyFill="1" applyAlignment="1"/>
    <xf numFmtId="0" fontId="16" fillId="3" borderId="0" xfId="0" applyFont="1" applyFill="1" applyAlignment="1">
      <alignment horizontal="left" vertical="center"/>
    </xf>
    <xf numFmtId="4" fontId="16" fillId="2" borderId="0" xfId="0" applyNumberFormat="1" applyFont="1" applyFill="1" applyBorder="1" applyAlignment="1"/>
    <xf numFmtId="164" fontId="2" fillId="2" borderId="114" xfId="0" applyNumberFormat="1" applyFont="1" applyFill="1" applyBorder="1" applyAlignment="1"/>
    <xf numFmtId="0" fontId="2" fillId="3" borderId="0" xfId="0" applyFont="1" applyFill="1" applyBorder="1" applyAlignment="1">
      <alignment horizontal="left"/>
    </xf>
    <xf numFmtId="4" fontId="2" fillId="3" borderId="0" xfId="0" applyNumberFormat="1" applyFont="1" applyFill="1" applyBorder="1"/>
    <xf numFmtId="4" fontId="4" fillId="3" borderId="0" xfId="0" applyNumberFormat="1" applyFont="1" applyFill="1" applyBorder="1"/>
    <xf numFmtId="4" fontId="2" fillId="2" borderId="0" xfId="0" applyNumberFormat="1" applyFont="1" applyFill="1" applyBorder="1" applyAlignment="1"/>
    <xf numFmtId="164" fontId="2" fillId="2" borderId="115" xfId="0" applyNumberFormat="1" applyFont="1" applyFill="1" applyBorder="1" applyAlignment="1"/>
    <xf numFmtId="168" fontId="2" fillId="2" borderId="0" xfId="0" applyNumberFormat="1" applyFont="1" applyFill="1" applyBorder="1" applyAlignment="1"/>
    <xf numFmtId="168" fontId="18" fillId="2" borderId="0" xfId="0" applyNumberFormat="1" applyFont="1" applyFill="1" applyBorder="1" applyAlignment="1"/>
    <xf numFmtId="168" fontId="2" fillId="2" borderId="0" xfId="0" applyNumberFormat="1" applyFont="1" applyFill="1" applyBorder="1" applyAlignment="1">
      <alignment horizontal="left"/>
    </xf>
    <xf numFmtId="2" fontId="2" fillId="2" borderId="0" xfId="0" applyNumberFormat="1" applyFont="1" applyFill="1"/>
    <xf numFmtId="2" fontId="19" fillId="2" borderId="0" xfId="0" applyNumberFormat="1" applyFont="1" applyFill="1" applyBorder="1" applyAlignment="1"/>
    <xf numFmtId="167" fontId="2" fillId="2" borderId="0" xfId="0" applyNumberFormat="1" applyFont="1" applyFill="1" applyBorder="1" applyAlignment="1"/>
    <xf numFmtId="167" fontId="2" fillId="2" borderId="0" xfId="0" applyNumberFormat="1" applyFont="1" applyFill="1"/>
    <xf numFmtId="168" fontId="2" fillId="2" borderId="0" xfId="0" applyNumberFormat="1" applyFont="1" applyFill="1"/>
    <xf numFmtId="4" fontId="2" fillId="2" borderId="0" xfId="0" applyNumberFormat="1" applyFont="1" applyFill="1"/>
    <xf numFmtId="4" fontId="2" fillId="2" borderId="0" xfId="0" applyNumberFormat="1" applyFont="1" applyFill="1" applyAlignment="1">
      <alignment horizontal="left"/>
    </xf>
    <xf numFmtId="165" fontId="2" fillId="2" borderId="0" xfId="0" applyNumberFormat="1" applyFont="1" applyFill="1"/>
    <xf numFmtId="165" fontId="2" fillId="2" borderId="0" xfId="0" applyNumberFormat="1" applyFont="1" applyFill="1" applyAlignment="1">
      <alignment horizontal="left"/>
    </xf>
    <xf numFmtId="0" fontId="6" fillId="3" borderId="0" xfId="0" applyFont="1" applyFill="1" applyAlignment="1">
      <alignment horizontal="justify"/>
    </xf>
    <xf numFmtId="0" fontId="5" fillId="3" borderId="0" xfId="0" applyFont="1" applyFill="1"/>
    <xf numFmtId="165" fontId="2" fillId="2" borderId="31" xfId="0" applyNumberFormat="1" applyFont="1" applyFill="1" applyBorder="1" applyAlignment="1">
      <alignment horizontal="justify" vertical="top"/>
    </xf>
    <xf numFmtId="165" fontId="2" fillId="2" borderId="95" xfId="0" applyNumberFormat="1" applyFont="1" applyFill="1" applyBorder="1" applyAlignment="1">
      <alignment horizontal="left" vertical="top" wrapText="1"/>
    </xf>
    <xf numFmtId="4" fontId="14" fillId="3" borderId="31" xfId="0" applyNumberFormat="1" applyFont="1" applyFill="1" applyBorder="1" applyAlignment="1">
      <alignment horizontal="right" vertical="top" wrapText="1"/>
    </xf>
    <xf numFmtId="0" fontId="14" fillId="3" borderId="31" xfId="0" applyFont="1" applyFill="1" applyBorder="1" applyAlignment="1">
      <alignment horizontal="justify" vertical="top" wrapText="1"/>
    </xf>
    <xf numFmtId="165" fontId="8" fillId="2" borderId="73" xfId="0" applyNumberFormat="1" applyFont="1" applyFill="1" applyBorder="1" applyAlignment="1">
      <alignment horizontal="left" vertical="top" wrapText="1"/>
    </xf>
    <xf numFmtId="165" fontId="8" fillId="2" borderId="30" xfId="0" applyNumberFormat="1" applyFont="1" applyFill="1" applyBorder="1" applyAlignment="1">
      <alignment horizontal="right" vertical="top"/>
    </xf>
    <xf numFmtId="164" fontId="2" fillId="2" borderId="0" xfId="0" applyNumberFormat="1" applyFont="1" applyFill="1" applyAlignment="1">
      <alignment horizontal="center"/>
    </xf>
    <xf numFmtId="164" fontId="3" fillId="2" borderId="0" xfId="0" applyNumberFormat="1" applyFont="1" applyFill="1" applyBorder="1" applyAlignment="1">
      <alignment horizontal="center" vertical="top"/>
    </xf>
    <xf numFmtId="164" fontId="4" fillId="2" borderId="1" xfId="0" applyNumberFormat="1" applyFont="1" applyFill="1" applyBorder="1" applyAlignment="1">
      <alignment horizontal="center" vertical="center" wrapText="1"/>
    </xf>
    <xf numFmtId="164" fontId="4" fillId="2" borderId="8"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xf>
    <xf numFmtId="164" fontId="4" fillId="2" borderId="9" xfId="0" applyNumberFormat="1" applyFont="1" applyFill="1" applyBorder="1" applyAlignment="1">
      <alignment horizontal="center" vertical="center"/>
    </xf>
    <xf numFmtId="164" fontId="4" fillId="2" borderId="2" xfId="0" applyNumberFormat="1" applyFont="1" applyFill="1" applyBorder="1" applyAlignment="1">
      <alignment horizontal="center" vertical="center" wrapText="1"/>
    </xf>
    <xf numFmtId="164" fontId="4" fillId="2" borderId="9" xfId="0" applyNumberFormat="1"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164" fontId="4" fillId="2" borderId="10" xfId="0" applyNumberFormat="1" applyFont="1" applyFill="1" applyBorder="1" applyAlignment="1">
      <alignment horizontal="center" vertical="center" wrapText="1"/>
    </xf>
    <xf numFmtId="164" fontId="4" fillId="2" borderId="17" xfId="0" applyNumberFormat="1" applyFont="1" applyFill="1" applyBorder="1" applyAlignment="1">
      <alignment horizontal="center" vertical="center" wrapText="1"/>
    </xf>
    <xf numFmtId="164" fontId="4" fillId="2" borderId="4" xfId="0" applyNumberFormat="1" applyFont="1" applyFill="1" applyBorder="1" applyAlignment="1">
      <alignment horizontal="center" vertical="center" wrapText="1"/>
    </xf>
    <xf numFmtId="164" fontId="4" fillId="2" borderId="5" xfId="0" applyNumberFormat="1"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164" fontId="4" fillId="2" borderId="11" xfId="0" applyNumberFormat="1" applyFont="1" applyFill="1" applyBorder="1" applyAlignment="1">
      <alignment horizontal="center" vertical="center" wrapText="1"/>
    </xf>
    <xf numFmtId="164" fontId="4" fillId="2" borderId="0" xfId="0" applyNumberFormat="1" applyFont="1" applyFill="1" applyBorder="1" applyAlignment="1">
      <alignment horizontal="center" vertical="center" wrapText="1"/>
    </xf>
    <xf numFmtId="164" fontId="4" fillId="2" borderId="12" xfId="0" applyNumberFormat="1" applyFont="1" applyFill="1" applyBorder="1" applyAlignment="1">
      <alignment horizontal="center" vertical="center" wrapText="1"/>
    </xf>
    <xf numFmtId="164" fontId="4" fillId="2" borderId="14" xfId="0" applyNumberFormat="1" applyFont="1" applyFill="1" applyBorder="1" applyAlignment="1">
      <alignment horizontal="center" vertical="center" wrapText="1"/>
    </xf>
    <xf numFmtId="164" fontId="4" fillId="2" borderId="15" xfId="0" applyNumberFormat="1" applyFont="1" applyFill="1" applyBorder="1" applyAlignment="1">
      <alignment horizontal="center" vertical="center" wrapText="1"/>
    </xf>
    <xf numFmtId="164" fontId="4" fillId="2" borderId="16" xfId="0" applyNumberFormat="1" applyFont="1" applyFill="1" applyBorder="1" applyAlignment="1">
      <alignment horizontal="center" vertical="center" wrapText="1"/>
    </xf>
    <xf numFmtId="164" fontId="4" fillId="2" borderId="7" xfId="0" applyNumberFormat="1" applyFont="1" applyFill="1" applyBorder="1" applyAlignment="1">
      <alignment horizontal="center" vertical="center" wrapText="1"/>
    </xf>
    <xf numFmtId="164" fontId="4" fillId="2" borderId="13" xfId="0" applyNumberFormat="1" applyFont="1" applyFill="1" applyBorder="1" applyAlignment="1">
      <alignment horizontal="center" vertical="center" wrapText="1"/>
    </xf>
    <xf numFmtId="164" fontId="3" fillId="2" borderId="23" xfId="0" applyNumberFormat="1" applyFont="1" applyFill="1" applyBorder="1" applyAlignment="1">
      <alignment horizontal="center" vertical="center"/>
    </xf>
    <xf numFmtId="164" fontId="3" fillId="2" borderId="24" xfId="0" applyNumberFormat="1" applyFont="1" applyFill="1" applyBorder="1" applyAlignment="1">
      <alignment horizontal="center" vertical="center"/>
    </xf>
    <xf numFmtId="164" fontId="3" fillId="2" borderId="25" xfId="0" applyNumberFormat="1" applyFont="1" applyFill="1" applyBorder="1" applyAlignment="1">
      <alignment horizontal="center" vertical="center"/>
    </xf>
    <xf numFmtId="164" fontId="2" fillId="2" borderId="34" xfId="0" applyNumberFormat="1" applyFont="1" applyFill="1" applyBorder="1" applyAlignment="1">
      <alignment horizontal="left" vertical="top" wrapText="1"/>
    </xf>
    <xf numFmtId="164" fontId="2" fillId="2" borderId="31" xfId="0" applyNumberFormat="1" applyFont="1" applyFill="1" applyBorder="1" applyAlignment="1">
      <alignment horizontal="left" vertical="top" wrapText="1"/>
    </xf>
    <xf numFmtId="165" fontId="2" fillId="2" borderId="35" xfId="0" applyNumberFormat="1" applyFont="1" applyFill="1" applyBorder="1" applyAlignment="1">
      <alignment horizontal="left" vertical="top" wrapText="1"/>
    </xf>
    <xf numFmtId="0" fontId="5" fillId="3" borderId="38" xfId="0" applyFont="1" applyFill="1" applyBorder="1"/>
    <xf numFmtId="165" fontId="2" fillId="2" borderId="36" xfId="0" applyNumberFormat="1" applyFont="1" applyFill="1" applyBorder="1" applyAlignment="1">
      <alignment horizontal="center" vertical="top" wrapText="1"/>
    </xf>
    <xf numFmtId="165" fontId="2" fillId="2" borderId="31" xfId="0" applyNumberFormat="1" applyFont="1" applyFill="1" applyBorder="1" applyAlignment="1">
      <alignment horizontal="center" vertical="top" wrapText="1"/>
    </xf>
    <xf numFmtId="165" fontId="2" fillId="2" borderId="31" xfId="0" applyNumberFormat="1" applyFont="1" applyFill="1" applyBorder="1" applyAlignment="1">
      <alignment horizontal="center" vertical="top"/>
    </xf>
    <xf numFmtId="4" fontId="2" fillId="2" borderId="31" xfId="0" applyNumberFormat="1" applyFont="1" applyFill="1" applyBorder="1" applyAlignment="1">
      <alignment horizontal="center" vertical="top"/>
    </xf>
    <xf numFmtId="165" fontId="2" fillId="2" borderId="41" xfId="0" applyNumberFormat="1" applyFont="1" applyFill="1" applyBorder="1" applyAlignment="1">
      <alignment horizontal="center" vertical="top" wrapText="1"/>
    </xf>
    <xf numFmtId="165" fontId="2" fillId="2" borderId="42" xfId="0" applyNumberFormat="1" applyFont="1" applyFill="1" applyBorder="1" applyAlignment="1">
      <alignment horizontal="center" vertical="top" wrapText="1"/>
    </xf>
    <xf numFmtId="165" fontId="2" fillId="2" borderId="28" xfId="0" applyNumberFormat="1" applyFont="1" applyFill="1" applyBorder="1" applyAlignment="1">
      <alignment horizontal="center" vertical="top" wrapText="1"/>
    </xf>
    <xf numFmtId="165" fontId="3" fillId="2" borderId="0" xfId="0" applyNumberFormat="1" applyFont="1" applyFill="1" applyBorder="1" applyAlignment="1">
      <alignment horizontal="center" vertical="center"/>
    </xf>
    <xf numFmtId="165" fontId="2" fillId="2" borderId="34" xfId="0" applyNumberFormat="1" applyFont="1" applyFill="1" applyBorder="1" applyAlignment="1">
      <alignment horizontal="center" vertical="top" wrapText="1"/>
    </xf>
    <xf numFmtId="165" fontId="2" fillId="2" borderId="58" xfId="0" applyNumberFormat="1" applyFont="1" applyFill="1" applyBorder="1" applyAlignment="1">
      <alignment horizontal="center" vertical="top" wrapText="1"/>
    </xf>
    <xf numFmtId="1" fontId="2" fillId="2" borderId="60" xfId="0" applyNumberFormat="1" applyFont="1" applyFill="1" applyBorder="1" applyAlignment="1">
      <alignment horizontal="center" vertical="top"/>
    </xf>
    <xf numFmtId="165" fontId="2" fillId="2" borderId="35" xfId="0" applyNumberFormat="1" applyFont="1" applyFill="1" applyBorder="1" applyAlignment="1">
      <alignment horizontal="right" vertical="top"/>
    </xf>
    <xf numFmtId="165" fontId="2" fillId="2" borderId="38" xfId="0" applyNumberFormat="1" applyFont="1" applyFill="1" applyBorder="1" applyAlignment="1">
      <alignment horizontal="right" vertical="top"/>
    </xf>
    <xf numFmtId="165" fontId="2" fillId="2" borderId="41" xfId="0" applyNumberFormat="1" applyFont="1" applyFill="1" applyBorder="1" applyAlignment="1">
      <alignment horizontal="right" vertical="top"/>
    </xf>
    <xf numFmtId="165" fontId="2" fillId="2" borderId="37" xfId="0" applyNumberFormat="1" applyFont="1" applyFill="1" applyBorder="1" applyAlignment="1">
      <alignment horizontal="left" vertical="top" wrapText="1"/>
    </xf>
    <xf numFmtId="165" fontId="2" fillId="2" borderId="39" xfId="0" applyNumberFormat="1" applyFont="1" applyFill="1" applyBorder="1" applyAlignment="1">
      <alignment horizontal="left" vertical="top" wrapText="1"/>
    </xf>
    <xf numFmtId="165" fontId="2" fillId="2" borderId="42" xfId="0" applyNumberFormat="1" applyFont="1" applyFill="1" applyBorder="1" applyAlignment="1">
      <alignment horizontal="left" vertical="top" wrapText="1"/>
    </xf>
    <xf numFmtId="164" fontId="2" fillId="2" borderId="41" xfId="0" applyNumberFormat="1"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165" fontId="2" fillId="2" borderId="41" xfId="0" applyNumberFormat="1" applyFont="1" applyFill="1" applyBorder="1" applyAlignment="1">
      <alignment horizontal="left" vertical="top" wrapText="1"/>
    </xf>
    <xf numFmtId="165" fontId="2" fillId="2" borderId="31" xfId="0" applyNumberFormat="1" applyFont="1" applyFill="1" applyBorder="1" applyAlignment="1">
      <alignment horizontal="left" vertical="top" wrapText="1"/>
    </xf>
    <xf numFmtId="164" fontId="4" fillId="2" borderId="60" xfId="0" applyNumberFormat="1" applyFont="1" applyFill="1" applyBorder="1" applyAlignment="1">
      <alignment horizontal="center" vertical="top"/>
    </xf>
    <xf numFmtId="0" fontId="2" fillId="3" borderId="37" xfId="0" applyFont="1" applyFill="1" applyBorder="1" applyAlignment="1">
      <alignment horizontal="left" vertical="top" wrapText="1"/>
    </xf>
    <xf numFmtId="0" fontId="2" fillId="3" borderId="42" xfId="0" applyFont="1" applyFill="1" applyBorder="1" applyAlignment="1">
      <alignment horizontal="left" vertical="top" wrapText="1"/>
    </xf>
    <xf numFmtId="165" fontId="3" fillId="2" borderId="72" xfId="0" applyNumberFormat="1" applyFont="1" applyFill="1" applyBorder="1" applyAlignment="1">
      <alignment horizontal="center" vertical="center"/>
    </xf>
    <xf numFmtId="165" fontId="3" fillId="2" borderId="58" xfId="0" applyNumberFormat="1" applyFont="1" applyFill="1" applyBorder="1" applyAlignment="1">
      <alignment horizontal="center" vertical="center"/>
    </xf>
    <xf numFmtId="165" fontId="3" fillId="2" borderId="83" xfId="0" applyNumberFormat="1" applyFont="1" applyFill="1" applyBorder="1" applyAlignment="1">
      <alignment horizontal="center" vertical="center"/>
    </xf>
    <xf numFmtId="165" fontId="2" fillId="3" borderId="31" xfId="0" applyNumberFormat="1" applyFont="1" applyFill="1" applyBorder="1" applyAlignment="1">
      <alignment horizontal="center" vertical="top" wrapText="1"/>
    </xf>
    <xf numFmtId="165" fontId="2" fillId="3" borderId="31" xfId="0" applyNumberFormat="1" applyFont="1" applyFill="1" applyBorder="1" applyAlignment="1">
      <alignment horizontal="center" vertical="top"/>
    </xf>
    <xf numFmtId="165" fontId="2" fillId="2" borderId="72" xfId="0" applyNumberFormat="1" applyFont="1" applyFill="1" applyBorder="1" applyAlignment="1">
      <alignment horizontal="center" vertical="top" wrapText="1"/>
    </xf>
    <xf numFmtId="165" fontId="2" fillId="2" borderId="58" xfId="0" applyNumberFormat="1" applyFont="1" applyFill="1" applyBorder="1" applyAlignment="1">
      <alignment horizontal="center" vertical="top"/>
    </xf>
    <xf numFmtId="165" fontId="2" fillId="2" borderId="73" xfId="0" applyNumberFormat="1" applyFont="1" applyFill="1" applyBorder="1" applyAlignment="1">
      <alignment horizontal="center" vertical="top"/>
    </xf>
    <xf numFmtId="1" fontId="2" fillId="2" borderId="74" xfId="0" applyNumberFormat="1" applyFont="1" applyFill="1" applyBorder="1" applyAlignment="1">
      <alignment horizontal="center" vertical="top"/>
    </xf>
    <xf numFmtId="165" fontId="2" fillId="2" borderId="81" xfId="0" applyNumberFormat="1" applyFont="1" applyFill="1" applyBorder="1" applyAlignment="1">
      <alignment horizontal="center" vertical="top" wrapText="1"/>
    </xf>
    <xf numFmtId="165" fontId="2" fillId="2" borderId="78" xfId="0" applyNumberFormat="1" applyFont="1" applyFill="1" applyBorder="1" applyAlignment="1">
      <alignment horizontal="center" vertical="top" wrapText="1"/>
    </xf>
    <xf numFmtId="165" fontId="2" fillId="2" borderId="44" xfId="0" applyNumberFormat="1" applyFont="1" applyFill="1" applyBorder="1" applyAlignment="1">
      <alignment horizontal="center" vertical="top" wrapText="1"/>
    </xf>
    <xf numFmtId="165" fontId="2" fillId="3" borderId="45" xfId="0" applyNumberFormat="1" applyFont="1" applyFill="1" applyBorder="1" applyAlignment="1">
      <alignment horizontal="center" vertical="top" wrapText="1"/>
    </xf>
    <xf numFmtId="165" fontId="2" fillId="2" borderId="45" xfId="0" applyNumberFormat="1" applyFont="1" applyFill="1" applyBorder="1" applyAlignment="1">
      <alignment horizontal="center" vertical="top" wrapText="1"/>
    </xf>
    <xf numFmtId="165" fontId="2" fillId="2" borderId="28" xfId="0" applyNumberFormat="1" applyFont="1" applyFill="1" applyBorder="1" applyAlignment="1">
      <alignment horizontal="left" vertical="top" wrapText="1"/>
    </xf>
    <xf numFmtId="164" fontId="2" fillId="2" borderId="60" xfId="0" applyNumberFormat="1" applyFont="1" applyFill="1" applyBorder="1" applyAlignment="1">
      <alignment horizontal="center" vertical="top"/>
    </xf>
    <xf numFmtId="164" fontId="2" fillId="2" borderId="59" xfId="0" applyNumberFormat="1" applyFont="1" applyFill="1" applyBorder="1" applyAlignment="1">
      <alignment horizontal="center" vertical="top"/>
    </xf>
    <xf numFmtId="165" fontId="2" fillId="2" borderId="39" xfId="0" applyNumberFormat="1" applyFont="1" applyFill="1" applyBorder="1" applyAlignment="1">
      <alignment horizontal="center" vertical="top" wrapText="1"/>
    </xf>
    <xf numFmtId="164" fontId="2" fillId="2" borderId="72" xfId="0" applyNumberFormat="1" applyFont="1" applyFill="1" applyBorder="1" applyAlignment="1">
      <alignment horizontal="center" vertical="top"/>
    </xf>
    <xf numFmtId="164" fontId="2" fillId="2" borderId="58" xfId="0" applyNumberFormat="1" applyFont="1" applyFill="1" applyBorder="1" applyAlignment="1">
      <alignment horizontal="center" vertical="top"/>
    </xf>
    <xf numFmtId="164" fontId="2" fillId="2" borderId="36" xfId="0" applyNumberFormat="1" applyFont="1" applyFill="1" applyBorder="1" applyAlignment="1">
      <alignment horizontal="center" vertical="top"/>
    </xf>
    <xf numFmtId="165" fontId="2" fillId="2" borderId="36" xfId="0" applyNumberFormat="1" applyFont="1" applyFill="1" applyBorder="1" applyAlignment="1">
      <alignment horizontal="center" vertical="top"/>
    </xf>
    <xf numFmtId="165" fontId="3" fillId="2" borderId="16" xfId="0" applyNumberFormat="1" applyFont="1" applyFill="1" applyBorder="1" applyAlignment="1">
      <alignment horizontal="center" vertical="top" wrapText="1"/>
    </xf>
    <xf numFmtId="165" fontId="3" fillId="2" borderId="17" xfId="0" applyNumberFormat="1" applyFont="1" applyFill="1" applyBorder="1" applyAlignment="1">
      <alignment horizontal="center" vertical="top" wrapText="1"/>
    </xf>
    <xf numFmtId="165" fontId="2" fillId="2" borderId="48" xfId="0" applyNumberFormat="1" applyFont="1" applyFill="1" applyBorder="1" applyAlignment="1">
      <alignment horizontal="center" vertical="top" wrapText="1"/>
    </xf>
    <xf numFmtId="165" fontId="2" fillId="2" borderId="12" xfId="0" applyNumberFormat="1" applyFont="1" applyFill="1" applyBorder="1" applyAlignment="1">
      <alignment horizontal="center" vertical="top" wrapText="1"/>
    </xf>
    <xf numFmtId="165" fontId="2" fillId="2" borderId="16" xfId="0" applyNumberFormat="1" applyFont="1" applyFill="1" applyBorder="1" applyAlignment="1">
      <alignment horizontal="center" vertical="top" wrapText="1"/>
    </xf>
    <xf numFmtId="165" fontId="2" fillId="2" borderId="56" xfId="0" applyNumberFormat="1" applyFont="1" applyFill="1" applyBorder="1" applyAlignment="1">
      <alignment horizontal="center" vertical="top" wrapText="1"/>
    </xf>
    <xf numFmtId="165" fontId="2" fillId="2" borderId="10" xfId="0" applyNumberFormat="1" applyFont="1" applyFill="1" applyBorder="1" applyAlignment="1">
      <alignment horizontal="center" vertical="top" wrapText="1"/>
    </xf>
    <xf numFmtId="165" fontId="2" fillId="2" borderId="17" xfId="0" applyNumberFormat="1" applyFont="1" applyFill="1" applyBorder="1" applyAlignment="1">
      <alignment horizontal="center" vertical="top" wrapText="1"/>
    </xf>
    <xf numFmtId="164" fontId="2" fillId="2" borderId="90" xfId="0" applyNumberFormat="1" applyFont="1" applyFill="1" applyBorder="1" applyAlignment="1">
      <alignment horizontal="center" vertical="top"/>
    </xf>
    <xf numFmtId="164" fontId="2" fillId="2" borderId="93" xfId="0" applyNumberFormat="1" applyFont="1" applyFill="1" applyBorder="1" applyAlignment="1">
      <alignment horizontal="center" vertical="top"/>
    </xf>
    <xf numFmtId="164" fontId="2" fillId="2" borderId="96" xfId="0" applyNumberFormat="1" applyFont="1" applyFill="1" applyBorder="1" applyAlignment="1">
      <alignment horizontal="center" vertical="top"/>
    </xf>
    <xf numFmtId="165" fontId="2" fillId="2" borderId="91" xfId="0" applyNumberFormat="1" applyFont="1" applyFill="1" applyBorder="1" applyAlignment="1">
      <alignment horizontal="center" vertical="top" wrapText="1"/>
    </xf>
    <xf numFmtId="165" fontId="2" fillId="2" borderId="92" xfId="0" applyNumberFormat="1" applyFont="1" applyFill="1" applyBorder="1" applyAlignment="1">
      <alignment horizontal="center" vertical="top" wrapText="1"/>
    </xf>
    <xf numFmtId="165" fontId="2" fillId="2" borderId="94" xfId="0" applyNumberFormat="1" applyFont="1" applyFill="1" applyBorder="1" applyAlignment="1">
      <alignment horizontal="center" vertical="top" wrapText="1"/>
    </xf>
    <xf numFmtId="165" fontId="2" fillId="2" borderId="89" xfId="0" applyNumberFormat="1" applyFont="1" applyFill="1" applyBorder="1" applyAlignment="1">
      <alignment horizontal="center" vertical="top" wrapText="1"/>
    </xf>
    <xf numFmtId="165" fontId="2" fillId="2" borderId="84" xfId="0" applyNumberFormat="1" applyFont="1" applyFill="1" applyBorder="1" applyAlignment="1">
      <alignment horizontal="center" vertical="top" wrapText="1"/>
    </xf>
    <xf numFmtId="165" fontId="2" fillId="2" borderId="61" xfId="0" applyNumberFormat="1" applyFont="1" applyFill="1" applyBorder="1" applyAlignment="1">
      <alignment horizontal="center" vertical="top" wrapText="1"/>
    </xf>
    <xf numFmtId="165" fontId="2" fillId="2" borderId="72" xfId="0" applyNumberFormat="1" applyFont="1" applyFill="1" applyBorder="1" applyAlignment="1">
      <alignment horizontal="center" vertical="top"/>
    </xf>
    <xf numFmtId="165" fontId="2" fillId="2" borderId="87" xfId="0" applyNumberFormat="1" applyFont="1" applyFill="1" applyBorder="1" applyAlignment="1">
      <alignment horizontal="center" vertical="top" wrapText="1"/>
    </xf>
    <xf numFmtId="165" fontId="2" fillId="2" borderId="88" xfId="0" applyNumberFormat="1" applyFont="1" applyFill="1" applyBorder="1" applyAlignment="1">
      <alignment horizontal="center" vertical="top" wrapText="1"/>
    </xf>
    <xf numFmtId="165" fontId="2" fillId="2" borderId="54" xfId="0" applyNumberFormat="1" applyFont="1" applyFill="1" applyBorder="1" applyAlignment="1">
      <alignment horizontal="left" vertical="top" wrapText="1"/>
    </xf>
    <xf numFmtId="165" fontId="2" fillId="2" borderId="62" xfId="0" applyNumberFormat="1" applyFont="1" applyFill="1" applyBorder="1" applyAlignment="1">
      <alignment horizontal="left" vertical="top" wrapText="1"/>
    </xf>
    <xf numFmtId="164" fontId="2" fillId="2" borderId="74" xfId="0" applyNumberFormat="1" applyFont="1" applyFill="1" applyBorder="1" applyAlignment="1">
      <alignment horizontal="center" vertical="top"/>
    </xf>
    <xf numFmtId="165" fontId="2" fillId="4" borderId="72" xfId="0" applyNumberFormat="1" applyFont="1" applyFill="1" applyBorder="1" applyAlignment="1">
      <alignment horizontal="center" vertical="top"/>
    </xf>
    <xf numFmtId="165" fontId="2" fillId="4" borderId="58" xfId="0" applyNumberFormat="1" applyFont="1" applyFill="1" applyBorder="1" applyAlignment="1">
      <alignment horizontal="center" vertical="top"/>
    </xf>
    <xf numFmtId="165" fontId="2" fillId="4" borderId="73" xfId="0" applyNumberFormat="1" applyFont="1" applyFill="1" applyBorder="1" applyAlignment="1">
      <alignment horizontal="center" vertical="top"/>
    </xf>
    <xf numFmtId="165" fontId="3" fillId="2" borderId="100" xfId="0" applyNumberFormat="1" applyFont="1" applyFill="1" applyBorder="1" applyAlignment="1">
      <alignment horizontal="center" vertical="center" wrapText="1"/>
    </xf>
    <xf numFmtId="165" fontId="3" fillId="2" borderId="101" xfId="0" applyNumberFormat="1" applyFont="1" applyFill="1" applyBorder="1" applyAlignment="1">
      <alignment horizontal="center" vertical="center" wrapText="1"/>
    </xf>
    <xf numFmtId="165" fontId="3" fillId="2" borderId="77" xfId="0" applyNumberFormat="1" applyFont="1" applyFill="1" applyBorder="1" applyAlignment="1">
      <alignment horizontal="center" vertical="center" wrapText="1"/>
    </xf>
    <xf numFmtId="1" fontId="2" fillId="2" borderId="59" xfId="0" applyNumberFormat="1" applyFont="1" applyFill="1" applyBorder="1" applyAlignment="1">
      <alignment horizontal="center" vertical="top"/>
    </xf>
    <xf numFmtId="165" fontId="3" fillId="4" borderId="109" xfId="0" applyNumberFormat="1" applyFont="1" applyFill="1" applyBorder="1" applyAlignment="1">
      <alignment horizontal="center" vertical="center" wrapText="1"/>
    </xf>
    <xf numFmtId="165" fontId="3" fillId="4" borderId="110" xfId="0" applyNumberFormat="1" applyFont="1" applyFill="1" applyBorder="1" applyAlignment="1">
      <alignment horizontal="center" vertical="center" wrapText="1"/>
    </xf>
    <xf numFmtId="165" fontId="3" fillId="4" borderId="63" xfId="0" applyNumberFormat="1" applyFont="1" applyFill="1" applyBorder="1" applyAlignment="1">
      <alignment horizontal="center" vertical="center" wrapText="1"/>
    </xf>
    <xf numFmtId="0" fontId="2" fillId="3" borderId="31" xfId="0" applyFont="1" applyFill="1" applyBorder="1" applyAlignment="1">
      <alignment horizontal="left" vertical="top" wrapText="1"/>
    </xf>
    <xf numFmtId="1" fontId="2" fillId="2" borderId="55" xfId="0" applyNumberFormat="1" applyFont="1" applyFill="1" applyBorder="1" applyAlignment="1">
      <alignment horizontal="center" vertical="top"/>
    </xf>
    <xf numFmtId="1" fontId="2" fillId="2" borderId="29" xfId="0" applyNumberFormat="1" applyFont="1" applyFill="1" applyBorder="1" applyAlignment="1">
      <alignment horizontal="center" vertical="top"/>
    </xf>
    <xf numFmtId="165" fontId="3" fillId="2" borderId="27" xfId="0" applyNumberFormat="1" applyFont="1" applyFill="1" applyBorder="1" applyAlignment="1">
      <alignment horizontal="center" vertical="top" wrapText="1"/>
    </xf>
    <xf numFmtId="165" fontId="3" fillId="2" borderId="87" xfId="0" applyNumberFormat="1" applyFont="1" applyFill="1" applyBorder="1" applyAlignment="1">
      <alignment horizontal="center" vertical="top" wrapText="1"/>
    </xf>
    <xf numFmtId="165" fontId="3" fillId="2" borderId="98" xfId="0" applyNumberFormat="1" applyFont="1" applyFill="1" applyBorder="1" applyAlignment="1">
      <alignment horizontal="center" vertical="top" wrapText="1"/>
    </xf>
    <xf numFmtId="165" fontId="2" fillId="3" borderId="64" xfId="0" applyNumberFormat="1" applyFont="1" applyFill="1" applyBorder="1" applyAlignment="1">
      <alignment horizontal="left" vertical="top" wrapText="1"/>
    </xf>
    <xf numFmtId="165" fontId="2" fillId="3" borderId="54" xfId="0" applyNumberFormat="1" applyFont="1" applyFill="1" applyBorder="1" applyAlignment="1">
      <alignment horizontal="left" vertical="top" wrapText="1"/>
    </xf>
    <xf numFmtId="165" fontId="2" fillId="3" borderId="62" xfId="0" applyNumberFormat="1" applyFont="1" applyFill="1" applyBorder="1" applyAlignment="1">
      <alignment horizontal="left" vertical="top" wrapText="1"/>
    </xf>
    <xf numFmtId="165" fontId="3" fillId="2" borderId="105" xfId="0" applyNumberFormat="1" applyFont="1" applyFill="1" applyBorder="1" applyAlignment="1">
      <alignment horizontal="center" vertical="center" wrapText="1"/>
    </xf>
    <xf numFmtId="164" fontId="2" fillId="2" borderId="55" xfId="0" applyNumberFormat="1" applyFont="1" applyFill="1" applyBorder="1" applyAlignment="1">
      <alignment horizontal="center" vertical="top"/>
    </xf>
    <xf numFmtId="164" fontId="2" fillId="2" borderId="29" xfId="0" applyNumberFormat="1" applyFont="1" applyFill="1" applyBorder="1" applyAlignment="1">
      <alignment horizontal="center" vertical="top"/>
    </xf>
    <xf numFmtId="0" fontId="2" fillId="3" borderId="39" xfId="0" applyFont="1" applyFill="1" applyBorder="1" applyAlignment="1">
      <alignment horizontal="left" vertical="center" wrapText="1"/>
    </xf>
    <xf numFmtId="0" fontId="2" fillId="3" borderId="42" xfId="0" applyFont="1" applyFill="1" applyBorder="1" applyAlignment="1">
      <alignment horizontal="left" vertical="center" wrapText="1"/>
    </xf>
    <xf numFmtId="0" fontId="3" fillId="3" borderId="0" xfId="0" applyFont="1" applyFill="1" applyBorder="1" applyAlignment="1">
      <alignment horizontal="center" vertical="top"/>
    </xf>
    <xf numFmtId="1" fontId="3" fillId="2" borderId="85" xfId="0" applyNumberFormat="1" applyFont="1" applyFill="1" applyBorder="1" applyAlignment="1">
      <alignment horizontal="center" vertical="center"/>
    </xf>
    <xf numFmtId="1" fontId="3" fillId="2" borderId="58" xfId="0" applyNumberFormat="1" applyFont="1" applyFill="1" applyBorder="1" applyAlignment="1">
      <alignment horizontal="center" vertical="center"/>
    </xf>
    <xf numFmtId="1" fontId="3" fillId="2" borderId="83" xfId="0" applyNumberFormat="1" applyFont="1" applyFill="1" applyBorder="1" applyAlignment="1">
      <alignment horizontal="center" vertical="center"/>
    </xf>
    <xf numFmtId="1" fontId="2" fillId="2" borderId="43" xfId="0" applyNumberFormat="1" applyFont="1" applyFill="1" applyBorder="1" applyAlignment="1">
      <alignment horizontal="center" vertical="top"/>
    </xf>
    <xf numFmtId="49" fontId="2" fillId="2" borderId="31" xfId="0" applyNumberFormat="1" applyFont="1" applyFill="1" applyBorder="1" applyAlignment="1">
      <alignment horizontal="left" vertical="top" wrapText="1"/>
    </xf>
    <xf numFmtId="165" fontId="4" fillId="2" borderId="35" xfId="0" applyNumberFormat="1" applyFont="1" applyFill="1" applyBorder="1" applyAlignment="1">
      <alignment horizontal="left" vertical="top" wrapText="1"/>
    </xf>
    <xf numFmtId="165" fontId="4" fillId="2" borderId="41" xfId="0" applyNumberFormat="1" applyFont="1" applyFill="1" applyBorder="1" applyAlignment="1">
      <alignment horizontal="left" vertical="top" wrapText="1"/>
    </xf>
    <xf numFmtId="165" fontId="2" fillId="2" borderId="35" xfId="0" applyNumberFormat="1" applyFont="1" applyFill="1" applyBorder="1" applyAlignment="1">
      <alignment horizontal="center" vertical="top" wrapText="1"/>
    </xf>
    <xf numFmtId="165" fontId="2" fillId="2" borderId="38" xfId="0" applyNumberFormat="1" applyFont="1" applyFill="1" applyBorder="1" applyAlignment="1">
      <alignment horizontal="center" vertical="top" wrapText="1"/>
    </xf>
    <xf numFmtId="49" fontId="2" fillId="2" borderId="35" xfId="0" applyNumberFormat="1" applyFont="1" applyFill="1" applyBorder="1" applyAlignment="1">
      <alignment horizontal="left" vertical="top" wrapText="1"/>
    </xf>
    <xf numFmtId="49" fontId="2" fillId="2" borderId="41" xfId="0" applyNumberFormat="1" applyFont="1" applyFill="1" applyBorder="1" applyAlignment="1">
      <alignment horizontal="left" vertical="top" wrapText="1"/>
    </xf>
    <xf numFmtId="165" fontId="3" fillId="2" borderId="112" xfId="0" applyNumberFormat="1" applyFont="1" applyFill="1" applyBorder="1" applyAlignment="1">
      <alignment horizontal="center" vertical="center"/>
    </xf>
    <xf numFmtId="165" fontId="3" fillId="2" borderId="5" xfId="0" applyNumberFormat="1" applyFont="1" applyFill="1" applyBorder="1" applyAlignment="1">
      <alignment horizontal="left" vertical="center" wrapText="1"/>
    </xf>
    <xf numFmtId="165" fontId="3" fillId="2" borderId="0" xfId="0" applyNumberFormat="1" applyFont="1" applyFill="1" applyBorder="1" applyAlignment="1">
      <alignment horizontal="left" vertical="center" wrapText="1"/>
    </xf>
    <xf numFmtId="0" fontId="16" fillId="3" borderId="0" xfId="0" applyFont="1" applyFill="1" applyAlignment="1">
      <alignment horizontal="left" vertical="center"/>
    </xf>
    <xf numFmtId="165" fontId="2" fillId="2" borderId="31" xfId="0" applyNumberFormat="1" applyFont="1" applyFill="1" applyBorder="1" applyAlignment="1">
      <alignment horizontal="right" vertical="top" wrapText="1"/>
    </xf>
    <xf numFmtId="165" fontId="4" fillId="2" borderId="35" xfId="0" applyNumberFormat="1" applyFont="1" applyFill="1" applyBorder="1" applyAlignment="1">
      <alignment horizontal="right" vertical="top" wrapText="1"/>
    </xf>
    <xf numFmtId="165" fontId="4" fillId="2" borderId="41" xfId="0" applyNumberFormat="1" applyFont="1" applyFill="1" applyBorder="1" applyAlignment="1">
      <alignment horizontal="right" vertical="top" wrapText="1"/>
    </xf>
    <xf numFmtId="165" fontId="2" fillId="2" borderId="34" xfId="0" applyNumberFormat="1" applyFont="1" applyFill="1" applyBorder="1" applyAlignment="1">
      <alignment horizontal="right" vertical="top"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IE338"/>
  <sheetViews>
    <sheetView tabSelected="1" view="pageBreakPreview" topLeftCell="A316" zoomScale="40" zoomScaleNormal="40" zoomScaleSheetLayoutView="40" workbookViewId="0">
      <selection activeCell="I128" sqref="I128"/>
    </sheetView>
  </sheetViews>
  <sheetFormatPr defaultRowHeight="30.75" x14ac:dyDescent="0.45"/>
  <cols>
    <col min="1" max="1" width="8" style="1" customWidth="1"/>
    <col min="2" max="2" width="43" style="1" customWidth="1"/>
    <col min="3" max="3" width="77.140625" style="1" customWidth="1"/>
    <col min="4" max="4" width="16.140625" style="1" customWidth="1"/>
    <col min="5" max="5" width="28.42578125" style="1" customWidth="1"/>
    <col min="6" max="6" width="30.5703125" style="3" customWidth="1"/>
    <col min="7" max="7" width="26.42578125" style="1" customWidth="1"/>
    <col min="8" max="8" width="27.5703125" style="1" customWidth="1"/>
    <col min="9" max="10" width="26.42578125" style="1" customWidth="1"/>
    <col min="11" max="11" width="27.28515625" style="1" customWidth="1"/>
    <col min="12" max="12" width="42.85546875" style="1" customWidth="1"/>
    <col min="13" max="13" width="49.7109375" style="1" customWidth="1"/>
    <col min="14" max="14" width="49.7109375" style="3" customWidth="1"/>
    <col min="15" max="15" width="32" style="522" customWidth="1"/>
    <col min="16" max="16" width="27.85546875" style="1" customWidth="1"/>
    <col min="17" max="17" width="37.28515625" style="1" customWidth="1"/>
    <col min="18" max="18" width="19.85546875" style="1" bestFit="1" customWidth="1"/>
    <col min="19" max="19" width="16.7109375" style="1" customWidth="1"/>
    <col min="20" max="20" width="13.42578125" style="1" customWidth="1"/>
    <col min="21" max="21" width="21" style="1" customWidth="1"/>
    <col min="22" max="22" width="28.85546875" style="1" customWidth="1"/>
    <col min="23" max="23" width="18.140625" style="1" customWidth="1"/>
    <col min="24" max="16384" width="9.140625" style="1"/>
  </cols>
  <sheetData>
    <row r="1" spans="1:18" x14ac:dyDescent="0.45">
      <c r="E1" s="2">
        <v>5</v>
      </c>
      <c r="O1" s="4"/>
      <c r="P1" s="5"/>
      <c r="Q1" s="5"/>
      <c r="R1" s="5"/>
    </row>
    <row r="2" spans="1:18" x14ac:dyDescent="0.45">
      <c r="B2" s="5"/>
      <c r="C2" s="5"/>
      <c r="D2" s="5"/>
      <c r="E2" s="5"/>
      <c r="F2" s="6"/>
      <c r="G2" s="5"/>
      <c r="H2" s="7"/>
      <c r="I2" s="7"/>
      <c r="J2" s="7"/>
      <c r="K2" s="534" t="s">
        <v>0</v>
      </c>
      <c r="L2" s="534"/>
      <c r="O2" s="4"/>
      <c r="P2" s="5"/>
      <c r="Q2" s="5"/>
      <c r="R2" s="5"/>
    </row>
    <row r="3" spans="1:18" ht="33" x14ac:dyDescent="0.45">
      <c r="B3" s="535" t="s">
        <v>1</v>
      </c>
      <c r="C3" s="535"/>
      <c r="D3" s="535"/>
      <c r="E3" s="535"/>
      <c r="F3" s="535"/>
      <c r="G3" s="535"/>
      <c r="H3" s="535"/>
      <c r="I3" s="535"/>
      <c r="J3" s="535"/>
      <c r="K3" s="535"/>
      <c r="L3" s="535"/>
      <c r="M3" s="8"/>
      <c r="N3" s="9"/>
      <c r="O3" s="4"/>
      <c r="P3" s="5"/>
      <c r="Q3" s="5"/>
      <c r="R3" s="5"/>
    </row>
    <row r="4" spans="1:18" ht="17.25" customHeight="1" thickBot="1" x14ac:dyDescent="0.5">
      <c r="O4" s="4"/>
      <c r="P4" s="5"/>
      <c r="Q4" s="5"/>
      <c r="R4" s="5"/>
    </row>
    <row r="5" spans="1:18" ht="30" customHeight="1" thickBot="1" x14ac:dyDescent="0.5">
      <c r="A5" s="536" t="s">
        <v>2</v>
      </c>
      <c r="B5" s="538" t="s">
        <v>3</v>
      </c>
      <c r="C5" s="538" t="s">
        <v>4</v>
      </c>
      <c r="D5" s="540" t="s">
        <v>5</v>
      </c>
      <c r="E5" s="538" t="s">
        <v>6</v>
      </c>
      <c r="F5" s="542" t="s">
        <v>7</v>
      </c>
      <c r="G5" s="545" t="s">
        <v>8</v>
      </c>
      <c r="H5" s="546"/>
      <c r="I5" s="546"/>
      <c r="J5" s="546"/>
      <c r="K5" s="547"/>
      <c r="L5" s="554" t="s">
        <v>9</v>
      </c>
      <c r="M5" s="11"/>
      <c r="N5" s="10"/>
      <c r="O5" s="4"/>
      <c r="P5" s="5"/>
      <c r="Q5" s="5"/>
      <c r="R5" s="5"/>
    </row>
    <row r="6" spans="1:18" ht="30" customHeight="1" thickBot="1" x14ac:dyDescent="0.5">
      <c r="A6" s="537"/>
      <c r="B6" s="539"/>
      <c r="C6" s="539"/>
      <c r="D6" s="541"/>
      <c r="E6" s="539"/>
      <c r="F6" s="543"/>
      <c r="G6" s="548"/>
      <c r="H6" s="549"/>
      <c r="I6" s="549"/>
      <c r="J6" s="549"/>
      <c r="K6" s="550"/>
      <c r="L6" s="555"/>
      <c r="M6" s="11"/>
      <c r="N6" s="10"/>
      <c r="O6" s="4"/>
      <c r="P6" s="5"/>
      <c r="Q6" s="5"/>
      <c r="R6" s="5"/>
    </row>
    <row r="7" spans="1:18" ht="11.25" customHeight="1" thickBot="1" x14ac:dyDescent="0.5">
      <c r="A7" s="537"/>
      <c r="B7" s="539"/>
      <c r="C7" s="539"/>
      <c r="D7" s="541"/>
      <c r="E7" s="539"/>
      <c r="F7" s="543"/>
      <c r="G7" s="551"/>
      <c r="H7" s="552"/>
      <c r="I7" s="552"/>
      <c r="J7" s="552"/>
      <c r="K7" s="553"/>
      <c r="L7" s="555"/>
      <c r="M7" s="11"/>
      <c r="N7" s="10"/>
      <c r="O7" s="4"/>
      <c r="P7" s="5"/>
      <c r="Q7" s="5"/>
      <c r="R7" s="5"/>
    </row>
    <row r="8" spans="1:18" ht="36.75" customHeight="1" x14ac:dyDescent="0.45">
      <c r="A8" s="537"/>
      <c r="B8" s="539"/>
      <c r="C8" s="539"/>
      <c r="D8" s="541"/>
      <c r="E8" s="539"/>
      <c r="F8" s="544"/>
      <c r="G8" s="12" t="s">
        <v>10</v>
      </c>
      <c r="H8" s="12" t="s">
        <v>11</v>
      </c>
      <c r="I8" s="12" t="s">
        <v>12</v>
      </c>
      <c r="J8" s="12" t="s">
        <v>13</v>
      </c>
      <c r="K8" s="12" t="s">
        <v>14</v>
      </c>
      <c r="L8" s="555"/>
      <c r="M8" s="11"/>
      <c r="N8" s="10"/>
      <c r="O8" s="4"/>
      <c r="P8" s="5"/>
      <c r="Q8" s="5"/>
      <c r="R8" s="5"/>
    </row>
    <row r="9" spans="1:18" ht="25.5" customHeight="1" x14ac:dyDescent="0.45">
      <c r="A9" s="13">
        <v>1</v>
      </c>
      <c r="B9" s="14">
        <v>2</v>
      </c>
      <c r="C9" s="14">
        <v>3</v>
      </c>
      <c r="D9" s="14">
        <v>4</v>
      </c>
      <c r="E9" s="14">
        <v>5</v>
      </c>
      <c r="F9" s="14">
        <v>6</v>
      </c>
      <c r="G9" s="14">
        <v>7</v>
      </c>
      <c r="H9" s="14">
        <v>8</v>
      </c>
      <c r="I9" s="14">
        <v>9</v>
      </c>
      <c r="J9" s="14">
        <v>10</v>
      </c>
      <c r="K9" s="14">
        <v>11</v>
      </c>
      <c r="L9" s="15">
        <v>12</v>
      </c>
      <c r="M9" s="16"/>
      <c r="N9" s="17"/>
      <c r="O9" s="4"/>
      <c r="P9" s="5"/>
      <c r="Q9" s="5"/>
      <c r="R9" s="5"/>
    </row>
    <row r="10" spans="1:18" ht="36.75" customHeight="1" x14ac:dyDescent="0.45">
      <c r="A10" s="18"/>
      <c r="B10" s="556" t="s">
        <v>15</v>
      </c>
      <c r="C10" s="556"/>
      <c r="D10" s="556"/>
      <c r="E10" s="556"/>
      <c r="F10" s="556"/>
      <c r="G10" s="556"/>
      <c r="H10" s="556"/>
      <c r="I10" s="556"/>
      <c r="J10" s="556"/>
      <c r="K10" s="557"/>
      <c r="L10" s="558"/>
      <c r="M10" s="19"/>
      <c r="N10" s="20"/>
      <c r="O10" s="4"/>
      <c r="P10" s="5"/>
      <c r="Q10" s="5"/>
      <c r="R10" s="5"/>
    </row>
    <row r="11" spans="1:18" ht="136.5" customHeight="1" x14ac:dyDescent="0.45">
      <c r="A11" s="21">
        <v>1</v>
      </c>
      <c r="B11" s="22" t="s">
        <v>16</v>
      </c>
      <c r="C11" s="23" t="s">
        <v>17</v>
      </c>
      <c r="D11" s="23" t="s">
        <v>18</v>
      </c>
      <c r="E11" s="24" t="s">
        <v>19</v>
      </c>
      <c r="F11" s="24" t="s">
        <v>20</v>
      </c>
      <c r="G11" s="25">
        <f>657955.4+4201.8+652347.1+6413.4+1830</f>
        <v>1322747.7</v>
      </c>
      <c r="H11" s="26">
        <f>719930.3+4424.5+714281+7025.2+2004.6+610</f>
        <v>1448275.6</v>
      </c>
      <c r="I11" s="27">
        <v>1546212.4</v>
      </c>
      <c r="J11" s="28">
        <f>ROUND(I11*1.1,0)</f>
        <v>1700834</v>
      </c>
      <c r="K11" s="28">
        <f>ROUND(J11*1.1,0)</f>
        <v>1870917</v>
      </c>
      <c r="L11" s="244" t="s">
        <v>21</v>
      </c>
      <c r="M11" s="29"/>
      <c r="N11" s="29"/>
      <c r="O11" s="30"/>
      <c r="P11" s="31"/>
      <c r="Q11" s="5"/>
      <c r="R11" s="5"/>
    </row>
    <row r="12" spans="1:18" ht="156" customHeight="1" x14ac:dyDescent="0.45">
      <c r="A12" s="32"/>
      <c r="B12" s="33" t="s">
        <v>22</v>
      </c>
      <c r="C12" s="34" t="s">
        <v>23</v>
      </c>
      <c r="D12" s="24" t="s">
        <v>18</v>
      </c>
      <c r="E12" s="24" t="s">
        <v>19</v>
      </c>
      <c r="F12" s="34" t="s">
        <v>24</v>
      </c>
      <c r="G12" s="35">
        <f>161722.9+281.9+60+8+8</f>
        <v>162080.79999999999</v>
      </c>
      <c r="H12" s="199">
        <f>26480.9+183275.9</f>
        <v>209756.79999999999</v>
      </c>
      <c r="I12" s="36">
        <f>178809.1+66.4+8.8+8.8+311.6+12169</f>
        <v>191373.69999999998</v>
      </c>
      <c r="J12" s="37">
        <v>197125</v>
      </c>
      <c r="K12" s="37">
        <f>ROUND(J12*1.1,0)</f>
        <v>216838</v>
      </c>
      <c r="L12" s="38" t="s">
        <v>25</v>
      </c>
      <c r="M12" s="39"/>
      <c r="N12" s="29"/>
      <c r="O12" s="30"/>
      <c r="P12" s="31"/>
      <c r="Q12" s="5"/>
      <c r="R12" s="5"/>
    </row>
    <row r="13" spans="1:18" ht="392.25" customHeight="1" x14ac:dyDescent="0.45">
      <c r="A13" s="32"/>
      <c r="B13" s="559" t="s">
        <v>26</v>
      </c>
      <c r="C13" s="561" t="s">
        <v>27</v>
      </c>
      <c r="D13" s="563" t="s">
        <v>18</v>
      </c>
      <c r="E13" s="564" t="s">
        <v>19</v>
      </c>
      <c r="F13" s="564" t="s">
        <v>28</v>
      </c>
      <c r="G13" s="565">
        <v>98525.7</v>
      </c>
      <c r="H13" s="566">
        <f>ROUND(G13*1.062,1)+36964.84+16480.7+3700+183.5+399.2+8069.33-610</f>
        <v>169821.87000000002</v>
      </c>
      <c r="I13" s="565">
        <v>110179.9</v>
      </c>
      <c r="J13" s="565">
        <v>121197.9</v>
      </c>
      <c r="K13" s="574">
        <v>133317.70000000001</v>
      </c>
      <c r="L13" s="577" t="s">
        <v>29</v>
      </c>
      <c r="M13" s="29"/>
      <c r="N13" s="29"/>
      <c r="O13" s="30"/>
      <c r="P13" s="31"/>
      <c r="Q13" s="5"/>
      <c r="R13" s="5"/>
    </row>
    <row r="14" spans="1:18" ht="213.75" customHeight="1" x14ac:dyDescent="0.45">
      <c r="A14" s="32"/>
      <c r="B14" s="559"/>
      <c r="C14" s="562"/>
      <c r="D14" s="563"/>
      <c r="E14" s="564"/>
      <c r="F14" s="564"/>
      <c r="G14" s="565"/>
      <c r="H14" s="566"/>
      <c r="I14" s="565"/>
      <c r="J14" s="565"/>
      <c r="K14" s="575"/>
      <c r="L14" s="578"/>
      <c r="M14" s="29"/>
      <c r="N14" s="29"/>
      <c r="O14" s="30"/>
      <c r="P14" s="31"/>
      <c r="Q14" s="5"/>
      <c r="R14" s="5"/>
    </row>
    <row r="15" spans="1:18" ht="137.25" customHeight="1" x14ac:dyDescent="0.45">
      <c r="A15" s="40"/>
      <c r="B15" s="560"/>
      <c r="C15" s="41" t="s">
        <v>30</v>
      </c>
      <c r="D15" s="564"/>
      <c r="E15" s="564"/>
      <c r="F15" s="564"/>
      <c r="G15" s="565"/>
      <c r="H15" s="566"/>
      <c r="I15" s="565"/>
      <c r="J15" s="565"/>
      <c r="K15" s="576"/>
      <c r="L15" s="579"/>
      <c r="M15" s="29"/>
      <c r="N15" s="29"/>
      <c r="O15" s="30"/>
      <c r="P15" s="31"/>
      <c r="Q15" s="5"/>
      <c r="R15" s="5"/>
    </row>
    <row r="16" spans="1:18" ht="409.5" customHeight="1" x14ac:dyDescent="0.45">
      <c r="A16" s="32"/>
      <c r="B16" s="580"/>
      <c r="C16" s="582" t="s">
        <v>31</v>
      </c>
      <c r="D16" s="567"/>
      <c r="E16" s="567"/>
      <c r="F16" s="567"/>
      <c r="G16" s="567"/>
      <c r="H16" s="567"/>
      <c r="I16" s="567"/>
      <c r="J16" s="567"/>
      <c r="K16" s="567"/>
      <c r="L16" s="568"/>
      <c r="M16" s="42"/>
      <c r="N16" s="29"/>
      <c r="O16" s="30"/>
      <c r="P16" s="31"/>
      <c r="Q16" s="5"/>
      <c r="R16" s="5"/>
    </row>
    <row r="17" spans="1:18" ht="263.25" customHeight="1" x14ac:dyDescent="0.45">
      <c r="A17" s="32"/>
      <c r="B17" s="581"/>
      <c r="C17" s="583"/>
      <c r="D17" s="564"/>
      <c r="E17" s="564"/>
      <c r="F17" s="564"/>
      <c r="G17" s="564"/>
      <c r="H17" s="564"/>
      <c r="I17" s="564"/>
      <c r="J17" s="564"/>
      <c r="K17" s="564"/>
      <c r="L17" s="569"/>
      <c r="M17" s="42"/>
      <c r="N17" s="29"/>
      <c r="O17" s="30"/>
      <c r="P17" s="31"/>
      <c r="Q17" s="5"/>
      <c r="R17" s="5"/>
    </row>
    <row r="18" spans="1:18" ht="171" customHeight="1" x14ac:dyDescent="0.45">
      <c r="A18" s="43"/>
      <c r="B18" s="44" t="s">
        <v>32</v>
      </c>
      <c r="C18" s="45" t="s">
        <v>33</v>
      </c>
      <c r="D18" s="46" t="s">
        <v>18</v>
      </c>
      <c r="E18" s="47" t="s">
        <v>19</v>
      </c>
      <c r="F18" s="45" t="s">
        <v>34</v>
      </c>
      <c r="G18" s="48">
        <f>954.1+2</f>
        <v>956.1</v>
      </c>
      <c r="H18" s="49">
        <f>1004.7+2.1</f>
        <v>1006.8000000000001</v>
      </c>
      <c r="I18" s="49">
        <f>1054.9+2.2</f>
        <v>1057.1000000000001</v>
      </c>
      <c r="J18" s="50">
        <f>ROUND(I18*1.1,0)</f>
        <v>1163</v>
      </c>
      <c r="K18" s="50">
        <f>ROUND(J18*1.1,0)</f>
        <v>1279</v>
      </c>
      <c r="L18" s="51" t="s">
        <v>35</v>
      </c>
      <c r="M18" s="39"/>
      <c r="N18" s="29"/>
      <c r="O18" s="30"/>
      <c r="P18" s="31"/>
      <c r="Q18" s="5"/>
      <c r="R18" s="5"/>
    </row>
    <row r="19" spans="1:18" ht="60" customHeight="1" x14ac:dyDescent="0.45">
      <c r="A19" s="32"/>
      <c r="B19" s="52"/>
      <c r="C19" s="53" t="s">
        <v>36</v>
      </c>
      <c r="D19" s="23" t="s">
        <v>18</v>
      </c>
      <c r="E19" s="47" t="s">
        <v>19</v>
      </c>
      <c r="F19" s="45" t="s">
        <v>37</v>
      </c>
      <c r="G19" s="54">
        <v>300</v>
      </c>
      <c r="H19" s="49">
        <v>320</v>
      </c>
      <c r="I19" s="49">
        <v>340</v>
      </c>
      <c r="J19" s="54">
        <v>370</v>
      </c>
      <c r="K19" s="54">
        <v>370</v>
      </c>
      <c r="L19" s="51" t="s">
        <v>38</v>
      </c>
      <c r="M19" s="39"/>
      <c r="N19" s="29"/>
      <c r="O19" s="30"/>
      <c r="P19" s="5"/>
      <c r="Q19" s="5"/>
      <c r="R19" s="5"/>
    </row>
    <row r="20" spans="1:18" ht="90.75" customHeight="1" x14ac:dyDescent="0.45">
      <c r="A20" s="55"/>
      <c r="B20" s="56" t="s">
        <v>39</v>
      </c>
      <c r="C20" s="57" t="s">
        <v>40</v>
      </c>
      <c r="D20" s="23" t="s">
        <v>18</v>
      </c>
      <c r="E20" s="24" t="s">
        <v>19</v>
      </c>
      <c r="F20" s="34" t="s">
        <v>34</v>
      </c>
      <c r="G20" s="25">
        <f>749.3+1.8</f>
        <v>751.09999999999991</v>
      </c>
      <c r="H20" s="58">
        <f>789+1.9</f>
        <v>790.9</v>
      </c>
      <c r="I20" s="58">
        <f>828.6+2</f>
        <v>830.6</v>
      </c>
      <c r="J20" s="28">
        <f>ROUND(I20*1.1,0)</f>
        <v>914</v>
      </c>
      <c r="K20" s="28">
        <f>ROUND(J20*1.1,0)</f>
        <v>1005</v>
      </c>
      <c r="L20" s="51" t="s">
        <v>41</v>
      </c>
      <c r="M20" s="39"/>
      <c r="N20" s="29"/>
      <c r="O20" s="30"/>
      <c r="P20" s="31"/>
      <c r="Q20" s="5"/>
      <c r="R20" s="5"/>
    </row>
    <row r="21" spans="1:18" ht="90.75" customHeight="1" x14ac:dyDescent="0.45">
      <c r="A21" s="400"/>
      <c r="B21" s="22" t="s">
        <v>42</v>
      </c>
      <c r="C21" s="59" t="s">
        <v>43</v>
      </c>
      <c r="D21" s="34" t="s">
        <v>10</v>
      </c>
      <c r="E21" s="60" t="s">
        <v>19</v>
      </c>
      <c r="F21" s="61" t="s">
        <v>37</v>
      </c>
      <c r="G21" s="62">
        <v>320</v>
      </c>
      <c r="H21" s="63">
        <v>0</v>
      </c>
      <c r="I21" s="63">
        <v>0</v>
      </c>
      <c r="J21" s="37">
        <v>0</v>
      </c>
      <c r="K21" s="37">
        <v>0</v>
      </c>
      <c r="L21" s="64" t="s">
        <v>44</v>
      </c>
      <c r="M21" s="65"/>
      <c r="N21" s="29"/>
      <c r="O21" s="30"/>
      <c r="P21" s="31"/>
      <c r="Q21" s="5"/>
      <c r="R21" s="5"/>
    </row>
    <row r="22" spans="1:18" ht="150.75" customHeight="1" x14ac:dyDescent="0.45">
      <c r="A22" s="400"/>
      <c r="B22" s="22" t="s">
        <v>45</v>
      </c>
      <c r="C22" s="59" t="s">
        <v>46</v>
      </c>
      <c r="D22" s="59" t="s">
        <v>11</v>
      </c>
      <c r="E22" s="66" t="s">
        <v>19</v>
      </c>
      <c r="F22" s="67" t="s">
        <v>37</v>
      </c>
      <c r="G22" s="68">
        <v>0</v>
      </c>
      <c r="H22" s="69">
        <v>2345</v>
      </c>
      <c r="I22" s="69">
        <v>0</v>
      </c>
      <c r="J22" s="466">
        <v>0</v>
      </c>
      <c r="K22" s="466">
        <v>0</v>
      </c>
      <c r="L22" s="70" t="s">
        <v>47</v>
      </c>
      <c r="M22" s="65"/>
      <c r="N22" s="29"/>
      <c r="O22" s="30"/>
      <c r="P22" s="31"/>
      <c r="Q22" s="5"/>
      <c r="R22" s="5"/>
    </row>
    <row r="23" spans="1:18" ht="30.75" customHeight="1" x14ac:dyDescent="0.45">
      <c r="A23" s="71"/>
      <c r="B23" s="72"/>
      <c r="C23" s="73" t="s">
        <v>48</v>
      </c>
      <c r="D23" s="74"/>
      <c r="E23" s="75"/>
      <c r="F23" s="76"/>
      <c r="G23" s="77">
        <f>ROUND(SUM(G11:G21),1)</f>
        <v>1585681.4</v>
      </c>
      <c r="H23" s="78">
        <f>SUM(H11:H22)</f>
        <v>1832316.9700000002</v>
      </c>
      <c r="I23" s="77">
        <f>SUM(I11:I20)</f>
        <v>1849993.7</v>
      </c>
      <c r="J23" s="77">
        <f>SUM(J11:J20)</f>
        <v>2021603.9</v>
      </c>
      <c r="K23" s="77">
        <f>SUM(K11:K20)</f>
        <v>2223726.7000000002</v>
      </c>
      <c r="L23" s="79"/>
      <c r="M23" s="80"/>
      <c r="N23" s="81"/>
      <c r="O23" s="81"/>
      <c r="P23" s="5"/>
      <c r="Q23" s="5"/>
      <c r="R23" s="5"/>
    </row>
    <row r="24" spans="1:18" ht="31.5" customHeight="1" x14ac:dyDescent="0.45">
      <c r="A24" s="82"/>
      <c r="B24" s="83"/>
      <c r="C24" s="570" t="s">
        <v>49</v>
      </c>
      <c r="D24" s="570"/>
      <c r="E24" s="570"/>
      <c r="F24" s="570"/>
      <c r="G24" s="570"/>
      <c r="H24" s="570"/>
      <c r="I24" s="570"/>
      <c r="J24" s="570"/>
      <c r="K24" s="570"/>
      <c r="L24" s="84"/>
      <c r="M24" s="85"/>
      <c r="N24" s="29"/>
      <c r="O24" s="30"/>
      <c r="P24" s="5"/>
      <c r="Q24" s="5"/>
      <c r="R24" s="5"/>
    </row>
    <row r="25" spans="1:18" ht="123.75" customHeight="1" x14ac:dyDescent="0.45">
      <c r="A25" s="86"/>
      <c r="B25" s="87" t="s">
        <v>50</v>
      </c>
      <c r="C25" s="66" t="s">
        <v>51</v>
      </c>
      <c r="D25" s="66" t="s">
        <v>18</v>
      </c>
      <c r="E25" s="66" t="s">
        <v>19</v>
      </c>
      <c r="F25" s="67" t="s">
        <v>52</v>
      </c>
      <c r="G25" s="88">
        <v>0</v>
      </c>
      <c r="H25" s="88">
        <v>0</v>
      </c>
      <c r="I25" s="88">
        <v>0</v>
      </c>
      <c r="J25" s="88">
        <v>0</v>
      </c>
      <c r="K25" s="88">
        <v>0</v>
      </c>
      <c r="L25" s="89" t="s">
        <v>53</v>
      </c>
      <c r="M25" s="90"/>
      <c r="N25" s="29"/>
      <c r="O25" s="30"/>
      <c r="P25" s="5"/>
      <c r="Q25" s="5"/>
      <c r="R25" s="5"/>
    </row>
    <row r="26" spans="1:18" ht="157.5" customHeight="1" x14ac:dyDescent="0.45">
      <c r="A26" s="32"/>
      <c r="B26" s="91"/>
      <c r="C26" s="66" t="s">
        <v>54</v>
      </c>
      <c r="D26" s="66" t="s">
        <v>18</v>
      </c>
      <c r="E26" s="66" t="s">
        <v>19</v>
      </c>
      <c r="F26" s="67" t="s">
        <v>52</v>
      </c>
      <c r="G26" s="88">
        <v>0</v>
      </c>
      <c r="H26" s="88">
        <v>0</v>
      </c>
      <c r="I26" s="88">
        <v>0</v>
      </c>
      <c r="J26" s="88">
        <v>0</v>
      </c>
      <c r="K26" s="88">
        <v>0</v>
      </c>
      <c r="L26" s="89" t="s">
        <v>55</v>
      </c>
      <c r="M26" s="90"/>
      <c r="N26" s="29"/>
      <c r="O26" s="30"/>
      <c r="P26" s="5"/>
      <c r="Q26" s="5"/>
      <c r="R26" s="5"/>
    </row>
    <row r="27" spans="1:18" ht="216" customHeight="1" x14ac:dyDescent="0.45">
      <c r="A27" s="32"/>
      <c r="B27" s="87"/>
      <c r="C27" s="66" t="s">
        <v>56</v>
      </c>
      <c r="D27" s="66" t="s">
        <v>18</v>
      </c>
      <c r="E27" s="66" t="s">
        <v>19</v>
      </c>
      <c r="F27" s="67" t="s">
        <v>52</v>
      </c>
      <c r="G27" s="88">
        <v>0</v>
      </c>
      <c r="H27" s="88">
        <v>0</v>
      </c>
      <c r="I27" s="88">
        <v>0</v>
      </c>
      <c r="J27" s="88">
        <v>0</v>
      </c>
      <c r="K27" s="88">
        <v>0</v>
      </c>
      <c r="L27" s="89" t="s">
        <v>57</v>
      </c>
      <c r="M27" s="90"/>
      <c r="N27" s="29"/>
      <c r="O27" s="30"/>
      <c r="P27" s="5"/>
      <c r="Q27" s="5"/>
      <c r="R27" s="5"/>
    </row>
    <row r="28" spans="1:18" ht="191.25" customHeight="1" x14ac:dyDescent="0.45">
      <c r="A28" s="32"/>
      <c r="B28" s="87"/>
      <c r="C28" s="92" t="s">
        <v>58</v>
      </c>
      <c r="D28" s="93" t="s">
        <v>18</v>
      </c>
      <c r="E28" s="94" t="s">
        <v>19</v>
      </c>
      <c r="F28" s="95" t="s">
        <v>52</v>
      </c>
      <c r="G28" s="96">
        <v>0</v>
      </c>
      <c r="H28" s="96">
        <v>0</v>
      </c>
      <c r="I28" s="96">
        <v>0</v>
      </c>
      <c r="J28" s="96">
        <v>0</v>
      </c>
      <c r="K28" s="96">
        <v>0</v>
      </c>
      <c r="L28" s="97" t="s">
        <v>59</v>
      </c>
      <c r="M28" s="65"/>
      <c r="N28" s="29"/>
      <c r="O28" s="30"/>
      <c r="P28" s="5"/>
      <c r="Q28" s="5"/>
      <c r="R28" s="5"/>
    </row>
    <row r="29" spans="1:18" ht="87.75" customHeight="1" x14ac:dyDescent="0.45">
      <c r="A29" s="40"/>
      <c r="B29" s="87"/>
      <c r="C29" s="66" t="s">
        <v>60</v>
      </c>
      <c r="D29" s="98" t="s">
        <v>18</v>
      </c>
      <c r="E29" s="99" t="s">
        <v>19</v>
      </c>
      <c r="F29" s="67" t="s">
        <v>37</v>
      </c>
      <c r="G29" s="571" t="s">
        <v>61</v>
      </c>
      <c r="H29" s="572"/>
      <c r="I29" s="572"/>
      <c r="J29" s="572"/>
      <c r="K29" s="563"/>
      <c r="L29" s="100" t="s">
        <v>62</v>
      </c>
      <c r="M29" s="101"/>
      <c r="N29" s="29"/>
      <c r="O29" s="30"/>
      <c r="P29" s="5"/>
      <c r="Q29" s="5"/>
      <c r="R29" s="5"/>
    </row>
    <row r="30" spans="1:18" ht="306.75" customHeight="1" x14ac:dyDescent="0.45">
      <c r="A30" s="32"/>
      <c r="B30" s="102"/>
      <c r="C30" s="41" t="s">
        <v>63</v>
      </c>
      <c r="D30" s="41" t="s">
        <v>64</v>
      </c>
      <c r="E30" s="103" t="s">
        <v>19</v>
      </c>
      <c r="F30" s="104" t="s">
        <v>37</v>
      </c>
      <c r="G30" s="105">
        <f>970.7+278.3</f>
        <v>1249</v>
      </c>
      <c r="H30" s="106">
        <v>556.6</v>
      </c>
      <c r="I30" s="106">
        <v>656</v>
      </c>
      <c r="J30" s="106">
        <v>0</v>
      </c>
      <c r="K30" s="106">
        <v>0</v>
      </c>
      <c r="L30" s="107" t="s">
        <v>65</v>
      </c>
      <c r="M30" s="101"/>
      <c r="N30" s="29"/>
      <c r="O30" s="30"/>
      <c r="P30" s="5"/>
      <c r="Q30" s="5"/>
      <c r="R30" s="5"/>
    </row>
    <row r="31" spans="1:18" ht="150" customHeight="1" x14ac:dyDescent="0.45">
      <c r="A31" s="108"/>
      <c r="B31" s="87" t="s">
        <v>66</v>
      </c>
      <c r="C31" s="66" t="s">
        <v>67</v>
      </c>
      <c r="D31" s="66" t="s">
        <v>18</v>
      </c>
      <c r="E31" s="66" t="s">
        <v>19</v>
      </c>
      <c r="F31" s="67" t="s">
        <v>37</v>
      </c>
      <c r="G31" s="66">
        <v>500</v>
      </c>
      <c r="H31" s="66">
        <v>2000</v>
      </c>
      <c r="I31" s="66">
        <v>0</v>
      </c>
      <c r="J31" s="66">
        <v>0</v>
      </c>
      <c r="K31" s="66">
        <v>0</v>
      </c>
      <c r="L31" s="109" t="s">
        <v>68</v>
      </c>
      <c r="M31" s="39"/>
      <c r="N31" s="29"/>
      <c r="O31" s="30"/>
      <c r="P31" s="5"/>
      <c r="Q31" s="5"/>
      <c r="R31" s="5"/>
    </row>
    <row r="32" spans="1:18" ht="182.25" customHeight="1" x14ac:dyDescent="0.45">
      <c r="A32" s="108"/>
      <c r="B32" s="87"/>
      <c r="C32" s="110" t="s">
        <v>69</v>
      </c>
      <c r="D32" s="66" t="s">
        <v>18</v>
      </c>
      <c r="E32" s="66" t="s">
        <v>19</v>
      </c>
      <c r="F32" s="67" t="s">
        <v>37</v>
      </c>
      <c r="G32" s="66">
        <v>2500</v>
      </c>
      <c r="H32" s="66">
        <v>0</v>
      </c>
      <c r="I32" s="66">
        <v>0</v>
      </c>
      <c r="J32" s="66">
        <v>0</v>
      </c>
      <c r="K32" s="66">
        <v>0</v>
      </c>
      <c r="L32" s="109" t="s">
        <v>70</v>
      </c>
      <c r="M32" s="39"/>
      <c r="N32" s="29"/>
      <c r="O32" s="30"/>
      <c r="P32" s="5"/>
      <c r="Q32" s="5"/>
      <c r="R32" s="5"/>
    </row>
    <row r="33" spans="1:18" ht="212.25" customHeight="1" x14ac:dyDescent="0.45">
      <c r="A33" s="32"/>
      <c r="B33" s="87" t="s">
        <v>71</v>
      </c>
      <c r="C33" s="111" t="s">
        <v>72</v>
      </c>
      <c r="D33" s="112" t="s">
        <v>18</v>
      </c>
      <c r="E33" s="112" t="s">
        <v>19</v>
      </c>
      <c r="F33" s="104" t="s">
        <v>34</v>
      </c>
      <c r="G33" s="113">
        <f>35991.8+32196.4</f>
        <v>68188.200000000012</v>
      </c>
      <c r="H33" s="113">
        <f>37899.4+33902.8</f>
        <v>71802.200000000012</v>
      </c>
      <c r="I33" s="113">
        <f>39794.4+35597.9</f>
        <v>75392.3</v>
      </c>
      <c r="J33" s="112">
        <f>ROUND(I33*1.1,0)</f>
        <v>82932</v>
      </c>
      <c r="K33" s="112">
        <f>ROUND(J33*1.1,0)</f>
        <v>91225</v>
      </c>
      <c r="L33" s="328" t="s">
        <v>73</v>
      </c>
      <c r="M33" s="29"/>
      <c r="N33" s="29"/>
      <c r="O33" s="30"/>
      <c r="P33" s="31"/>
      <c r="Q33" s="5"/>
      <c r="R33" s="5"/>
    </row>
    <row r="34" spans="1:18" ht="153.75" x14ac:dyDescent="0.45">
      <c r="A34" s="573"/>
      <c r="B34" s="87"/>
      <c r="C34" s="114" t="s">
        <v>74</v>
      </c>
      <c r="D34" s="115" t="s">
        <v>18</v>
      </c>
      <c r="E34" s="116" t="s">
        <v>19</v>
      </c>
      <c r="F34" s="117" t="s">
        <v>37</v>
      </c>
      <c r="G34" s="118">
        <v>308</v>
      </c>
      <c r="H34" s="118">
        <v>0</v>
      </c>
      <c r="I34" s="118">
        <f>10*2</f>
        <v>20</v>
      </c>
      <c r="J34" s="118">
        <v>0</v>
      </c>
      <c r="K34" s="118">
        <v>0</v>
      </c>
      <c r="L34" s="119" t="s">
        <v>75</v>
      </c>
      <c r="M34" s="120"/>
      <c r="N34" s="29"/>
      <c r="O34" s="30"/>
      <c r="P34" s="5"/>
      <c r="Q34" s="5"/>
      <c r="R34" s="5"/>
    </row>
    <row r="35" spans="1:18" ht="153.75" x14ac:dyDescent="0.45">
      <c r="A35" s="573"/>
      <c r="B35" s="121"/>
      <c r="C35" s="122" t="s">
        <v>76</v>
      </c>
      <c r="D35" s="46" t="s">
        <v>18</v>
      </c>
      <c r="E35" s="103" t="s">
        <v>19</v>
      </c>
      <c r="F35" s="123" t="s">
        <v>37</v>
      </c>
      <c r="G35" s="124">
        <v>3900</v>
      </c>
      <c r="H35" s="124">
        <v>2000</v>
      </c>
      <c r="I35" s="124">
        <v>1500</v>
      </c>
      <c r="J35" s="124">
        <v>1000</v>
      </c>
      <c r="K35" s="125">
        <v>1000</v>
      </c>
      <c r="L35" s="126" t="s">
        <v>77</v>
      </c>
      <c r="M35" s="29"/>
      <c r="N35" s="29"/>
      <c r="O35" s="30"/>
      <c r="P35" s="5"/>
      <c r="Q35" s="5"/>
      <c r="R35" s="5"/>
    </row>
    <row r="36" spans="1:18" ht="153.75" x14ac:dyDescent="0.45">
      <c r="A36" s="32"/>
      <c r="B36" s="87"/>
      <c r="C36" s="127" t="s">
        <v>78</v>
      </c>
      <c r="D36" s="23" t="s">
        <v>18</v>
      </c>
      <c r="E36" s="66" t="s">
        <v>19</v>
      </c>
      <c r="F36" s="67" t="s">
        <v>52</v>
      </c>
      <c r="G36" s="118">
        <v>0</v>
      </c>
      <c r="H36" s="118">
        <v>0</v>
      </c>
      <c r="I36" s="118">
        <v>0</v>
      </c>
      <c r="J36" s="118">
        <v>0</v>
      </c>
      <c r="K36" s="118">
        <v>0</v>
      </c>
      <c r="L36" s="244" t="s">
        <v>79</v>
      </c>
      <c r="M36" s="29"/>
      <c r="N36" s="29"/>
      <c r="O36" s="30"/>
      <c r="P36" s="5"/>
      <c r="Q36" s="5"/>
      <c r="R36" s="5"/>
    </row>
    <row r="37" spans="1:18" ht="123" x14ac:dyDescent="0.45">
      <c r="A37" s="32"/>
      <c r="B37" s="87"/>
      <c r="C37" s="114" t="s">
        <v>80</v>
      </c>
      <c r="D37" s="23" t="s">
        <v>18</v>
      </c>
      <c r="E37" s="47" t="s">
        <v>19</v>
      </c>
      <c r="F37" s="45" t="s">
        <v>37</v>
      </c>
      <c r="G37" s="48">
        <v>470</v>
      </c>
      <c r="H37" s="118">
        <v>0</v>
      </c>
      <c r="I37" s="118">
        <v>0</v>
      </c>
      <c r="J37" s="118">
        <v>0</v>
      </c>
      <c r="K37" s="118">
        <v>0</v>
      </c>
      <c r="L37" s="329" t="s">
        <v>81</v>
      </c>
      <c r="M37" s="29"/>
      <c r="N37" s="29"/>
      <c r="O37" s="30"/>
      <c r="P37" s="5"/>
      <c r="Q37" s="5"/>
      <c r="R37" s="5"/>
    </row>
    <row r="38" spans="1:18" ht="92.25" x14ac:dyDescent="0.45">
      <c r="A38" s="32"/>
      <c r="B38" s="87"/>
      <c r="C38" s="128" t="s">
        <v>82</v>
      </c>
      <c r="D38" s="24" t="s">
        <v>18</v>
      </c>
      <c r="E38" s="94" t="s">
        <v>19</v>
      </c>
      <c r="F38" s="95" t="s">
        <v>37</v>
      </c>
      <c r="G38" s="129">
        <v>3407.8</v>
      </c>
      <c r="H38" s="129">
        <v>0</v>
      </c>
      <c r="I38" s="129">
        <v>0</v>
      </c>
      <c r="J38" s="129">
        <v>0</v>
      </c>
      <c r="K38" s="129">
        <v>0</v>
      </c>
      <c r="L38" s="130" t="s">
        <v>83</v>
      </c>
      <c r="M38" s="29"/>
      <c r="N38" s="29"/>
      <c r="O38" s="30"/>
      <c r="P38" s="5"/>
      <c r="Q38" s="5"/>
      <c r="R38" s="5"/>
    </row>
    <row r="39" spans="1:18" ht="123" x14ac:dyDescent="0.45">
      <c r="A39" s="32"/>
      <c r="B39" s="560" t="s">
        <v>84</v>
      </c>
      <c r="C39" s="117" t="s">
        <v>85</v>
      </c>
      <c r="D39" s="23" t="s">
        <v>18</v>
      </c>
      <c r="E39" s="94" t="s">
        <v>19</v>
      </c>
      <c r="F39" s="95" t="s">
        <v>37</v>
      </c>
      <c r="G39" s="131">
        <v>3165</v>
      </c>
      <c r="H39" s="131">
        <v>3165</v>
      </c>
      <c r="I39" s="131">
        <v>2000</v>
      </c>
      <c r="J39" s="131">
        <v>1000</v>
      </c>
      <c r="K39" s="131">
        <v>1000</v>
      </c>
      <c r="L39" s="132" t="s">
        <v>86</v>
      </c>
      <c r="M39" s="29"/>
      <c r="N39" s="29"/>
      <c r="O39" s="30"/>
      <c r="P39" s="5"/>
      <c r="Q39" s="5"/>
      <c r="R39" s="5"/>
    </row>
    <row r="40" spans="1:18" ht="123" x14ac:dyDescent="0.45">
      <c r="A40" s="32"/>
      <c r="B40" s="560"/>
      <c r="C40" s="117" t="s">
        <v>87</v>
      </c>
      <c r="D40" s="23" t="s">
        <v>18</v>
      </c>
      <c r="E40" s="66" t="s">
        <v>19</v>
      </c>
      <c r="F40" s="67" t="s">
        <v>37</v>
      </c>
      <c r="G40" s="133">
        <v>976</v>
      </c>
      <c r="H40" s="133">
        <v>976</v>
      </c>
      <c r="I40" s="133">
        <v>976</v>
      </c>
      <c r="J40" s="133">
        <v>976</v>
      </c>
      <c r="K40" s="133">
        <v>976</v>
      </c>
      <c r="L40" s="134" t="s">
        <v>86</v>
      </c>
      <c r="M40" s="29"/>
      <c r="N40" s="29"/>
      <c r="O40" s="30"/>
      <c r="P40" s="5"/>
      <c r="Q40" s="5"/>
      <c r="R40" s="5"/>
    </row>
    <row r="41" spans="1:18" ht="123" x14ac:dyDescent="0.45">
      <c r="A41" s="108"/>
      <c r="B41" s="560"/>
      <c r="C41" s="117" t="s">
        <v>88</v>
      </c>
      <c r="D41" s="115" t="s">
        <v>18</v>
      </c>
      <c r="E41" s="115" t="s">
        <v>19</v>
      </c>
      <c r="F41" s="135" t="s">
        <v>37</v>
      </c>
      <c r="G41" s="136">
        <v>750</v>
      </c>
      <c r="H41" s="136">
        <v>800</v>
      </c>
      <c r="I41" s="136">
        <v>850</v>
      </c>
      <c r="J41" s="136">
        <v>900</v>
      </c>
      <c r="K41" s="136">
        <v>900</v>
      </c>
      <c r="L41" s="137" t="s">
        <v>89</v>
      </c>
      <c r="M41" s="29"/>
      <c r="N41" s="29"/>
      <c r="O41" s="30"/>
      <c r="P41" s="5"/>
      <c r="Q41" s="5"/>
      <c r="R41" s="5"/>
    </row>
    <row r="42" spans="1:18" ht="184.5" x14ac:dyDescent="0.45">
      <c r="A42" s="32"/>
      <c r="B42" s="138"/>
      <c r="C42" s="139" t="s">
        <v>90</v>
      </c>
      <c r="D42" s="47" t="s">
        <v>18</v>
      </c>
      <c r="E42" s="47" t="s">
        <v>19</v>
      </c>
      <c r="F42" s="45" t="s">
        <v>37</v>
      </c>
      <c r="G42" s="140">
        <v>2000</v>
      </c>
      <c r="H42" s="140">
        <v>2000</v>
      </c>
      <c r="I42" s="140">
        <v>2000</v>
      </c>
      <c r="J42" s="140">
        <v>2000</v>
      </c>
      <c r="K42" s="140">
        <v>1800</v>
      </c>
      <c r="L42" s="141" t="s">
        <v>91</v>
      </c>
      <c r="M42" s="29"/>
      <c r="N42" s="29"/>
      <c r="O42" s="30"/>
      <c r="P42" s="5"/>
      <c r="Q42" s="5"/>
      <c r="R42" s="5"/>
    </row>
    <row r="43" spans="1:18" ht="123" x14ac:dyDescent="0.45">
      <c r="A43" s="573"/>
      <c r="B43" s="87"/>
      <c r="C43" s="142" t="s">
        <v>92</v>
      </c>
      <c r="D43" s="46" t="s">
        <v>18</v>
      </c>
      <c r="E43" s="103" t="s">
        <v>19</v>
      </c>
      <c r="F43" s="123" t="s">
        <v>37</v>
      </c>
      <c r="G43" s="143">
        <v>1282.2</v>
      </c>
      <c r="H43" s="143">
        <v>0</v>
      </c>
      <c r="I43" s="143">
        <v>0</v>
      </c>
      <c r="J43" s="143">
        <v>0</v>
      </c>
      <c r="K43" s="143">
        <v>0</v>
      </c>
      <c r="L43" s="144" t="s">
        <v>93</v>
      </c>
      <c r="M43" s="29"/>
      <c r="N43" s="29"/>
      <c r="O43" s="30"/>
      <c r="P43" s="5"/>
      <c r="Q43" s="5"/>
      <c r="R43" s="5"/>
    </row>
    <row r="44" spans="1:18" ht="215.25" x14ac:dyDescent="0.45">
      <c r="A44" s="573"/>
      <c r="B44" s="87"/>
      <c r="C44" s="117" t="s">
        <v>94</v>
      </c>
      <c r="D44" s="23" t="s">
        <v>18</v>
      </c>
      <c r="E44" s="66" t="s">
        <v>19</v>
      </c>
      <c r="F44" s="67" t="s">
        <v>37</v>
      </c>
      <c r="G44" s="88">
        <v>350</v>
      </c>
      <c r="H44" s="88">
        <f>598.3+200</f>
        <v>798.3</v>
      </c>
      <c r="I44" s="88">
        <v>280</v>
      </c>
      <c r="J44" s="88">
        <v>280</v>
      </c>
      <c r="K44" s="88">
        <v>280</v>
      </c>
      <c r="L44" s="145" t="s">
        <v>95</v>
      </c>
      <c r="M44" s="29"/>
      <c r="N44" s="29"/>
      <c r="O44" s="30"/>
      <c r="P44" s="5"/>
      <c r="Q44" s="5"/>
      <c r="R44" s="5"/>
    </row>
    <row r="45" spans="1:18" ht="92.25" x14ac:dyDescent="0.45">
      <c r="A45" s="32"/>
      <c r="B45" s="87"/>
      <c r="C45" s="117" t="s">
        <v>96</v>
      </c>
      <c r="D45" s="23" t="s">
        <v>18</v>
      </c>
      <c r="E45" s="66" t="s">
        <v>19</v>
      </c>
      <c r="F45" s="67" t="s">
        <v>37</v>
      </c>
      <c r="G45" s="571" t="s">
        <v>97</v>
      </c>
      <c r="H45" s="572"/>
      <c r="I45" s="572"/>
      <c r="J45" s="572"/>
      <c r="K45" s="563"/>
      <c r="L45" s="146" t="s">
        <v>98</v>
      </c>
      <c r="M45" s="147"/>
      <c r="N45" s="29"/>
      <c r="O45" s="30"/>
      <c r="P45" s="5"/>
      <c r="Q45" s="5"/>
      <c r="R45" s="5"/>
    </row>
    <row r="46" spans="1:18" ht="123" x14ac:dyDescent="0.45">
      <c r="A46" s="32"/>
      <c r="B46" s="87"/>
      <c r="C46" s="117" t="s">
        <v>99</v>
      </c>
      <c r="D46" s="23" t="s">
        <v>18</v>
      </c>
      <c r="E46" s="66" t="s">
        <v>19</v>
      </c>
      <c r="F46" s="67" t="s">
        <v>37</v>
      </c>
      <c r="G46" s="571" t="s">
        <v>97</v>
      </c>
      <c r="H46" s="572"/>
      <c r="I46" s="572"/>
      <c r="J46" s="572"/>
      <c r="K46" s="563"/>
      <c r="L46" s="148" t="s">
        <v>100</v>
      </c>
      <c r="M46" s="147"/>
      <c r="N46" s="29"/>
      <c r="O46" s="30"/>
      <c r="P46" s="5"/>
      <c r="Q46" s="5"/>
      <c r="R46" s="5"/>
    </row>
    <row r="47" spans="1:18" ht="123" x14ac:dyDescent="0.45">
      <c r="A47" s="40"/>
      <c r="B47" s="87"/>
      <c r="C47" s="149" t="s">
        <v>101</v>
      </c>
      <c r="D47" s="115" t="s">
        <v>18</v>
      </c>
      <c r="E47" s="47" t="s">
        <v>19</v>
      </c>
      <c r="F47" s="45" t="s">
        <v>37</v>
      </c>
      <c r="G47" s="47">
        <v>960</v>
      </c>
      <c r="H47" s="47">
        <v>960</v>
      </c>
      <c r="I47" s="47">
        <v>960</v>
      </c>
      <c r="J47" s="47">
        <v>960</v>
      </c>
      <c r="K47" s="47">
        <v>960</v>
      </c>
      <c r="L47" s="141" t="s">
        <v>102</v>
      </c>
      <c r="M47" s="29"/>
      <c r="N47" s="29"/>
      <c r="O47" s="30"/>
      <c r="P47" s="5"/>
      <c r="Q47" s="5"/>
      <c r="R47" s="5"/>
    </row>
    <row r="48" spans="1:18" ht="153.75" x14ac:dyDescent="0.45">
      <c r="A48" s="32"/>
      <c r="B48" s="121"/>
      <c r="C48" s="150" t="s">
        <v>103</v>
      </c>
      <c r="D48" s="46" t="s">
        <v>18</v>
      </c>
      <c r="E48" s="103" t="s">
        <v>19</v>
      </c>
      <c r="F48" s="123" t="s">
        <v>37</v>
      </c>
      <c r="G48" s="46">
        <v>6000</v>
      </c>
      <c r="H48" s="46">
        <v>5000</v>
      </c>
      <c r="I48" s="46">
        <v>6000</v>
      </c>
      <c r="J48" s="46">
        <v>5000</v>
      </c>
      <c r="K48" s="46">
        <v>6000</v>
      </c>
      <c r="L48" s="144" t="s">
        <v>104</v>
      </c>
      <c r="M48" s="29"/>
      <c r="N48" s="29"/>
      <c r="O48" s="30"/>
      <c r="P48" s="5"/>
      <c r="Q48" s="5"/>
      <c r="R48" s="5"/>
    </row>
    <row r="49" spans="1:32" ht="153.75" x14ac:dyDescent="0.45">
      <c r="A49" s="32"/>
      <c r="B49" s="87"/>
      <c r="C49" s="151" t="s">
        <v>105</v>
      </c>
      <c r="D49" s="23" t="s">
        <v>18</v>
      </c>
      <c r="E49" s="24" t="s">
        <v>19</v>
      </c>
      <c r="F49" s="34" t="s">
        <v>37</v>
      </c>
      <c r="G49" s="26">
        <v>2000</v>
      </c>
      <c r="H49" s="26">
        <v>1800</v>
      </c>
      <c r="I49" s="26">
        <v>2000</v>
      </c>
      <c r="J49" s="26">
        <v>3000</v>
      </c>
      <c r="K49" s="26">
        <v>2000</v>
      </c>
      <c r="L49" s="152" t="s">
        <v>104</v>
      </c>
      <c r="M49" s="29"/>
      <c r="N49" s="29"/>
      <c r="O49" s="30"/>
      <c r="P49" s="5"/>
      <c r="Q49" s="5"/>
      <c r="R49" s="5"/>
    </row>
    <row r="50" spans="1:32" ht="153.75" x14ac:dyDescent="0.45">
      <c r="A50" s="108"/>
      <c r="B50" s="87"/>
      <c r="C50" s="67" t="s">
        <v>106</v>
      </c>
      <c r="D50" s="98" t="s">
        <v>18</v>
      </c>
      <c r="E50" s="66" t="s">
        <v>19</v>
      </c>
      <c r="F50" s="67" t="s">
        <v>37</v>
      </c>
      <c r="G50" s="88">
        <v>1000</v>
      </c>
      <c r="H50" s="88">
        <v>1000</v>
      </c>
      <c r="I50" s="88">
        <v>1000</v>
      </c>
      <c r="J50" s="88">
        <v>1000</v>
      </c>
      <c r="K50" s="88">
        <v>1000</v>
      </c>
      <c r="L50" s="244" t="s">
        <v>104</v>
      </c>
      <c r="M50" s="29"/>
      <c r="N50" s="29"/>
      <c r="O50" s="30"/>
      <c r="P50" s="5"/>
      <c r="Q50" s="5"/>
      <c r="R50" s="5"/>
    </row>
    <row r="51" spans="1:32" ht="399.75" x14ac:dyDescent="0.45">
      <c r="A51" s="32"/>
      <c r="B51" s="121"/>
      <c r="C51" s="142" t="s">
        <v>107</v>
      </c>
      <c r="D51" s="47" t="s">
        <v>18</v>
      </c>
      <c r="E51" s="47" t="s">
        <v>19</v>
      </c>
      <c r="F51" s="45" t="s">
        <v>37</v>
      </c>
      <c r="G51" s="140">
        <v>131.30000000000001</v>
      </c>
      <c r="H51" s="140">
        <v>140</v>
      </c>
      <c r="I51" s="140">
        <v>150</v>
      </c>
      <c r="J51" s="140">
        <v>165</v>
      </c>
      <c r="K51" s="140">
        <v>180</v>
      </c>
      <c r="L51" s="329" t="s">
        <v>108</v>
      </c>
      <c r="M51" s="29"/>
      <c r="N51" s="29"/>
      <c r="O51" s="30"/>
      <c r="P51" s="5"/>
      <c r="Q51" s="5"/>
      <c r="R51" s="5"/>
    </row>
    <row r="52" spans="1:32" ht="123" x14ac:dyDescent="0.45">
      <c r="A52" s="32"/>
      <c r="B52" s="87"/>
      <c r="C52" s="142" t="s">
        <v>109</v>
      </c>
      <c r="D52" s="46" t="s">
        <v>18</v>
      </c>
      <c r="E52" s="47" t="s">
        <v>19</v>
      </c>
      <c r="F52" s="45" t="s">
        <v>37</v>
      </c>
      <c r="G52" s="153">
        <v>330.3</v>
      </c>
      <c r="H52" s="153">
        <v>330.3</v>
      </c>
      <c r="I52" s="153">
        <v>330.3</v>
      </c>
      <c r="J52" s="153">
        <v>330.3</v>
      </c>
      <c r="K52" s="153">
        <v>330.3</v>
      </c>
      <c r="L52" s="154" t="s">
        <v>110</v>
      </c>
      <c r="M52" s="29"/>
      <c r="N52" s="29"/>
      <c r="O52" s="30"/>
      <c r="P52" s="5"/>
      <c r="Q52" s="5"/>
      <c r="R52" s="5"/>
    </row>
    <row r="53" spans="1:32" ht="92.25" x14ac:dyDescent="0.45">
      <c r="A53" s="108"/>
      <c r="B53" s="87"/>
      <c r="C53" s="67" t="s">
        <v>111</v>
      </c>
      <c r="D53" s="98" t="s">
        <v>18</v>
      </c>
      <c r="E53" s="99" t="s">
        <v>19</v>
      </c>
      <c r="F53" s="155" t="s">
        <v>112</v>
      </c>
      <c r="G53" s="592" t="s">
        <v>113</v>
      </c>
      <c r="H53" s="593"/>
      <c r="I53" s="593"/>
      <c r="J53" s="593"/>
      <c r="K53" s="594"/>
      <c r="L53" s="137" t="s">
        <v>114</v>
      </c>
      <c r="M53" s="29"/>
      <c r="N53" s="29"/>
      <c r="O53" s="30"/>
      <c r="P53" s="5"/>
      <c r="Q53" s="5"/>
      <c r="R53" s="5"/>
    </row>
    <row r="54" spans="1:32" ht="369.75" customHeight="1" x14ac:dyDescent="0.45">
      <c r="A54" s="595"/>
      <c r="B54" s="87" t="s">
        <v>115</v>
      </c>
      <c r="C54" s="67" t="s">
        <v>116</v>
      </c>
      <c r="D54" s="67" t="s">
        <v>18</v>
      </c>
      <c r="E54" s="156" t="s">
        <v>19</v>
      </c>
      <c r="F54" s="67" t="s">
        <v>37</v>
      </c>
      <c r="G54" s="68">
        <v>2000</v>
      </c>
      <c r="H54" s="68">
        <v>1500</v>
      </c>
      <c r="I54" s="68">
        <v>1500</v>
      </c>
      <c r="J54" s="68">
        <v>2000</v>
      </c>
      <c r="K54" s="68">
        <v>1500</v>
      </c>
      <c r="L54" s="89" t="s">
        <v>117</v>
      </c>
      <c r="M54" s="90"/>
      <c r="N54" s="29"/>
      <c r="O54" s="30"/>
      <c r="P54" s="5"/>
      <c r="Q54" s="5"/>
      <c r="R54" s="5"/>
    </row>
    <row r="55" spans="1:32" ht="276.75" x14ac:dyDescent="0.45">
      <c r="A55" s="573"/>
      <c r="B55" s="121"/>
      <c r="C55" s="150" t="s">
        <v>118</v>
      </c>
      <c r="D55" s="46" t="s">
        <v>18</v>
      </c>
      <c r="E55" s="112" t="s">
        <v>19</v>
      </c>
      <c r="F55" s="104" t="s">
        <v>37</v>
      </c>
      <c r="G55" s="157">
        <v>1500</v>
      </c>
      <c r="H55" s="157">
        <v>1500</v>
      </c>
      <c r="I55" s="157">
        <v>1500</v>
      </c>
      <c r="J55" s="157">
        <v>1500</v>
      </c>
      <c r="K55" s="157">
        <v>1500</v>
      </c>
      <c r="L55" s="174" t="s">
        <v>119</v>
      </c>
      <c r="M55" s="90"/>
      <c r="N55" s="29"/>
      <c r="O55" s="30"/>
      <c r="P55" s="5"/>
      <c r="Q55" s="5"/>
      <c r="R55" s="5"/>
    </row>
    <row r="56" spans="1:32" ht="123" x14ac:dyDescent="0.45">
      <c r="A56" s="158"/>
      <c r="B56" s="33"/>
      <c r="C56" s="159" t="s">
        <v>120</v>
      </c>
      <c r="D56" s="115" t="s">
        <v>18</v>
      </c>
      <c r="E56" s="66" t="s">
        <v>19</v>
      </c>
      <c r="F56" s="67" t="s">
        <v>37</v>
      </c>
      <c r="G56" s="160">
        <v>1700</v>
      </c>
      <c r="H56" s="136">
        <v>1700</v>
      </c>
      <c r="I56" s="136">
        <v>1700</v>
      </c>
      <c r="J56" s="136">
        <v>1000</v>
      </c>
      <c r="K56" s="136">
        <v>1000</v>
      </c>
      <c r="L56" s="161" t="s">
        <v>121</v>
      </c>
      <c r="M56" s="39"/>
      <c r="N56" s="29"/>
      <c r="O56" s="30"/>
      <c r="P56" s="5"/>
      <c r="Q56" s="5"/>
      <c r="R56" s="5"/>
    </row>
    <row r="57" spans="1:32" s="163" customFormat="1" ht="399.75" x14ac:dyDescent="0.45">
      <c r="A57" s="584"/>
      <c r="B57" s="162" t="s">
        <v>122</v>
      </c>
      <c r="C57" s="45" t="s">
        <v>123</v>
      </c>
      <c r="D57" s="46" t="s">
        <v>18</v>
      </c>
      <c r="E57" s="47" t="s">
        <v>19</v>
      </c>
      <c r="F57" s="45" t="s">
        <v>52</v>
      </c>
      <c r="G57" s="140">
        <v>0</v>
      </c>
      <c r="H57" s="140">
        <v>0</v>
      </c>
      <c r="I57" s="140">
        <v>0</v>
      </c>
      <c r="J57" s="140">
        <v>0</v>
      </c>
      <c r="K57" s="140">
        <v>0</v>
      </c>
      <c r="L57" s="174" t="s">
        <v>124</v>
      </c>
      <c r="M57" s="90"/>
      <c r="N57" s="29"/>
      <c r="O57" s="30"/>
      <c r="P57" s="5"/>
      <c r="Q57" s="5"/>
      <c r="R57" s="5"/>
      <c r="S57" s="1"/>
      <c r="T57" s="1"/>
      <c r="U57" s="1"/>
      <c r="V57" s="5"/>
      <c r="W57" s="5"/>
      <c r="X57" s="5"/>
      <c r="Y57" s="5"/>
      <c r="Z57" s="5"/>
      <c r="AA57" s="5"/>
      <c r="AB57" s="5"/>
      <c r="AC57" s="5"/>
      <c r="AD57" s="5"/>
      <c r="AE57" s="5"/>
      <c r="AF57" s="5"/>
    </row>
    <row r="58" spans="1:32" s="163" customFormat="1" ht="307.5" x14ac:dyDescent="0.45">
      <c r="A58" s="584"/>
      <c r="B58" s="87"/>
      <c r="C58" s="164" t="s">
        <v>125</v>
      </c>
      <c r="D58" s="23" t="s">
        <v>18</v>
      </c>
      <c r="E58" s="94" t="s">
        <v>19</v>
      </c>
      <c r="F58" s="95" t="s">
        <v>52</v>
      </c>
      <c r="G58" s="131">
        <v>0</v>
      </c>
      <c r="H58" s="131">
        <v>0</v>
      </c>
      <c r="I58" s="131">
        <v>0</v>
      </c>
      <c r="J58" s="131">
        <v>0</v>
      </c>
      <c r="K58" s="131">
        <v>0</v>
      </c>
      <c r="L58" s="165" t="s">
        <v>126</v>
      </c>
      <c r="M58" s="90"/>
      <c r="N58" s="29"/>
      <c r="O58" s="30"/>
      <c r="P58" s="5"/>
      <c r="Q58" s="5"/>
      <c r="R58" s="5"/>
      <c r="S58" s="1"/>
      <c r="T58" s="1"/>
      <c r="U58" s="1"/>
      <c r="V58" s="5"/>
      <c r="W58" s="5"/>
      <c r="X58" s="5"/>
      <c r="Y58" s="5"/>
      <c r="Z58" s="5"/>
      <c r="AA58" s="5"/>
      <c r="AB58" s="5"/>
      <c r="AC58" s="5"/>
      <c r="AD58" s="5"/>
      <c r="AE58" s="5"/>
      <c r="AF58" s="5"/>
    </row>
    <row r="59" spans="1:32" s="163" customFormat="1" ht="121.5" customHeight="1" x14ac:dyDescent="0.45">
      <c r="A59" s="584"/>
      <c r="B59" s="87"/>
      <c r="C59" s="166" t="s">
        <v>127</v>
      </c>
      <c r="D59" s="115" t="s">
        <v>18</v>
      </c>
      <c r="E59" s="115" t="s">
        <v>19</v>
      </c>
      <c r="F59" s="135" t="s">
        <v>52</v>
      </c>
      <c r="G59" s="136">
        <v>0</v>
      </c>
      <c r="H59" s="136">
        <v>0</v>
      </c>
      <c r="I59" s="136">
        <v>0</v>
      </c>
      <c r="J59" s="136">
        <v>0</v>
      </c>
      <c r="K59" s="167">
        <v>0</v>
      </c>
      <c r="L59" s="168" t="s">
        <v>128</v>
      </c>
      <c r="M59" s="169"/>
      <c r="N59" s="29"/>
      <c r="O59" s="30"/>
      <c r="P59" s="5"/>
      <c r="Q59" s="5"/>
      <c r="R59" s="5"/>
      <c r="S59" s="1"/>
      <c r="T59" s="1"/>
      <c r="U59" s="1"/>
      <c r="V59" s="5"/>
      <c r="W59" s="5"/>
      <c r="X59" s="5"/>
      <c r="Y59" s="5"/>
      <c r="Z59" s="5"/>
      <c r="AA59" s="5"/>
      <c r="AB59" s="5"/>
      <c r="AC59" s="5"/>
      <c r="AD59" s="5"/>
      <c r="AE59" s="5"/>
      <c r="AF59" s="5"/>
    </row>
    <row r="60" spans="1:32" ht="186.75" customHeight="1" x14ac:dyDescent="0.45">
      <c r="A60" s="584"/>
      <c r="B60" s="87"/>
      <c r="C60" s="164" t="s">
        <v>129</v>
      </c>
      <c r="D60" s="170" t="s">
        <v>18</v>
      </c>
      <c r="E60" s="94" t="s">
        <v>19</v>
      </c>
      <c r="F60" s="95" t="s">
        <v>52</v>
      </c>
      <c r="G60" s="131">
        <v>0</v>
      </c>
      <c r="H60" s="131">
        <v>0</v>
      </c>
      <c r="I60" s="131">
        <v>0</v>
      </c>
      <c r="J60" s="131">
        <v>0</v>
      </c>
      <c r="K60" s="131">
        <v>0</v>
      </c>
      <c r="L60" s="585" t="s">
        <v>130</v>
      </c>
      <c r="M60" s="90"/>
      <c r="N60" s="29"/>
      <c r="O60" s="30"/>
      <c r="P60" s="5"/>
      <c r="Q60" s="5"/>
      <c r="R60" s="5"/>
      <c r="V60" s="5"/>
      <c r="W60" s="5"/>
      <c r="X60" s="5"/>
      <c r="Y60" s="5"/>
      <c r="Z60" s="5"/>
      <c r="AA60" s="5"/>
      <c r="AB60" s="5"/>
      <c r="AC60" s="5"/>
      <c r="AD60" s="5"/>
      <c r="AE60" s="5"/>
    </row>
    <row r="61" spans="1:32" ht="151.5" customHeight="1" x14ac:dyDescent="0.45">
      <c r="A61" s="171"/>
      <c r="B61" s="87"/>
      <c r="C61" s="172" t="s">
        <v>131</v>
      </c>
      <c r="D61" s="115" t="s">
        <v>18</v>
      </c>
      <c r="E61" s="115" t="s">
        <v>19</v>
      </c>
      <c r="F61" s="159" t="s">
        <v>52</v>
      </c>
      <c r="G61" s="173">
        <v>0</v>
      </c>
      <c r="H61" s="173">
        <v>0</v>
      </c>
      <c r="I61" s="173">
        <v>0</v>
      </c>
      <c r="J61" s="173">
        <v>0</v>
      </c>
      <c r="K61" s="173">
        <v>0</v>
      </c>
      <c r="L61" s="586"/>
      <c r="M61" s="90"/>
      <c r="N61" s="29"/>
      <c r="O61" s="30"/>
      <c r="P61" s="5"/>
      <c r="Q61" s="5"/>
      <c r="R61" s="5"/>
      <c r="V61" s="5"/>
      <c r="W61" s="5"/>
      <c r="X61" s="5"/>
      <c r="Y61" s="5"/>
      <c r="Z61" s="5"/>
      <c r="AA61" s="5"/>
      <c r="AB61" s="5"/>
      <c r="AC61" s="5"/>
      <c r="AD61" s="5"/>
      <c r="AE61" s="5"/>
    </row>
    <row r="62" spans="1:32" ht="172.5" hidden="1" customHeight="1" x14ac:dyDescent="0.45">
      <c r="A62" s="175"/>
      <c r="B62" s="5"/>
      <c r="C62" s="5"/>
      <c r="D62" s="5"/>
      <c r="E62" s="5"/>
      <c r="F62" s="5"/>
      <c r="G62" s="5"/>
      <c r="H62" s="5"/>
      <c r="I62" s="5"/>
      <c r="J62" s="5"/>
      <c r="K62" s="5"/>
      <c r="L62" s="176"/>
      <c r="M62" s="5"/>
      <c r="N62" s="29"/>
      <c r="O62" s="30"/>
      <c r="P62" s="5"/>
      <c r="Q62" s="5"/>
      <c r="R62" s="5"/>
    </row>
    <row r="63" spans="1:32" ht="172.5" hidden="1" customHeight="1" x14ac:dyDescent="0.45">
      <c r="A63" s="175"/>
      <c r="B63" s="5"/>
      <c r="C63" s="5"/>
      <c r="D63" s="5"/>
      <c r="E63" s="5"/>
      <c r="F63" s="5"/>
      <c r="G63" s="5"/>
      <c r="H63" s="5"/>
      <c r="I63" s="5"/>
      <c r="J63" s="5"/>
      <c r="K63" s="5"/>
      <c r="L63" s="176"/>
      <c r="M63" s="5"/>
      <c r="N63" s="29"/>
      <c r="O63" s="30"/>
      <c r="P63" s="5"/>
      <c r="Q63" s="5"/>
      <c r="R63" s="5"/>
    </row>
    <row r="64" spans="1:32" ht="172.5" hidden="1" customHeight="1" x14ac:dyDescent="0.45">
      <c r="A64" s="175"/>
      <c r="B64" s="5"/>
      <c r="C64" s="5"/>
      <c r="D64" s="5"/>
      <c r="E64" s="5"/>
      <c r="F64" s="5"/>
      <c r="G64" s="5"/>
      <c r="H64" s="5"/>
      <c r="I64" s="5"/>
      <c r="J64" s="5"/>
      <c r="K64" s="5"/>
      <c r="L64" s="176"/>
      <c r="M64" s="5"/>
      <c r="N64" s="29"/>
      <c r="O64" s="30"/>
      <c r="P64" s="5"/>
      <c r="Q64" s="5"/>
      <c r="R64" s="5"/>
    </row>
    <row r="65" spans="1:18" ht="274.5" customHeight="1" x14ac:dyDescent="0.45">
      <c r="A65" s="177"/>
      <c r="B65" s="66" t="s">
        <v>132</v>
      </c>
      <c r="C65" s="178" t="s">
        <v>133</v>
      </c>
      <c r="D65" s="115" t="s">
        <v>18</v>
      </c>
      <c r="E65" s="99" t="s">
        <v>19</v>
      </c>
      <c r="F65" s="155" t="s">
        <v>52</v>
      </c>
      <c r="G65" s="179">
        <v>0</v>
      </c>
      <c r="H65" s="179">
        <v>0</v>
      </c>
      <c r="I65" s="179">
        <v>0</v>
      </c>
      <c r="J65" s="179">
        <v>0</v>
      </c>
      <c r="K65" s="179">
        <v>0</v>
      </c>
      <c r="L65" s="180" t="s">
        <v>134</v>
      </c>
      <c r="M65" s="101"/>
      <c r="N65" s="29"/>
      <c r="O65" s="30"/>
      <c r="P65" s="5"/>
      <c r="Q65" s="5"/>
      <c r="R65" s="5"/>
    </row>
    <row r="66" spans="1:18" ht="396" customHeight="1" x14ac:dyDescent="0.45">
      <c r="A66" s="177"/>
      <c r="B66" s="41"/>
      <c r="C66" s="139" t="s">
        <v>135</v>
      </c>
      <c r="D66" s="47" t="s">
        <v>18</v>
      </c>
      <c r="E66" s="47" t="s">
        <v>19</v>
      </c>
      <c r="F66" s="45" t="s">
        <v>52</v>
      </c>
      <c r="G66" s="140">
        <v>0</v>
      </c>
      <c r="H66" s="140">
        <v>0</v>
      </c>
      <c r="I66" s="140">
        <v>0</v>
      </c>
      <c r="J66" s="140">
        <v>0</v>
      </c>
      <c r="K66" s="140">
        <v>0</v>
      </c>
      <c r="L66" s="141" t="s">
        <v>136</v>
      </c>
      <c r="M66" s="29"/>
      <c r="N66" s="29"/>
      <c r="O66" s="30"/>
      <c r="P66" s="5"/>
      <c r="Q66" s="5"/>
      <c r="R66" s="5"/>
    </row>
    <row r="67" spans="1:18" ht="219.75" customHeight="1" x14ac:dyDescent="0.45">
      <c r="A67" s="181"/>
      <c r="B67" s="66" t="s">
        <v>137</v>
      </c>
      <c r="C67" s="182" t="s">
        <v>138</v>
      </c>
      <c r="D67" s="115" t="s">
        <v>139</v>
      </c>
      <c r="E67" s="47" t="s">
        <v>19</v>
      </c>
      <c r="F67" s="67" t="s">
        <v>37</v>
      </c>
      <c r="G67" s="140">
        <v>0</v>
      </c>
      <c r="H67" s="140">
        <v>0</v>
      </c>
      <c r="I67" s="140">
        <v>516.79999999999995</v>
      </c>
      <c r="J67" s="571" t="s">
        <v>140</v>
      </c>
      <c r="K67" s="563"/>
      <c r="L67" s="109" t="s">
        <v>141</v>
      </c>
      <c r="M67" s="39"/>
      <c r="N67" s="29"/>
      <c r="O67" s="30"/>
      <c r="P67" s="5"/>
      <c r="Q67" s="5"/>
      <c r="R67" s="5"/>
    </row>
    <row r="68" spans="1:18" ht="45" customHeight="1" x14ac:dyDescent="0.45">
      <c r="A68" s="183"/>
      <c r="B68" s="184"/>
      <c r="C68" s="185" t="s">
        <v>48</v>
      </c>
      <c r="D68" s="47"/>
      <c r="E68" s="47"/>
      <c r="F68" s="186"/>
      <c r="G68" s="187">
        <f>G25+G26+G27+G28+G31+G32+G33+G34+G35+G36+G37+G38+G39+G40+G41+G42+G43+G44+G47+G48+G49+G50+G51+G52+G54+G55+G56+G57+G58+G59+G60+G61+G65+G66+G30+G67</f>
        <v>104667.80000000002</v>
      </c>
      <c r="H68" s="187">
        <f>H25+H26+H27+H28+H31+H32+H33+H34+H35+H36+H37+H38+H39+H40+H41+H42+H43+H44+H47+H48+H49+H50+H51+H52+H54+H55+H56+H57+H58+H59+H60+H61+H65+H66+H30+H67</f>
        <v>98028.400000000023</v>
      </c>
      <c r="I68" s="187">
        <f>I25+I26+I27+I28+I31+I32+I33+I34+I35+I36+I37+I38+I39+I40+I41+I42+I43+I44+I47+I48+I49+I50+I51+I52+I54+I55+I56+I57+I58+I59+I60+I61+I65+I66+I30+I67</f>
        <v>99331.400000000009</v>
      </c>
      <c r="J68" s="187">
        <f>J25+J26+J27+J28+J31+J32+J33+J34+J35+J36+J37+J38+J39+J40+J41+J42+J43+J44+J47+J48+J49+J50+J51+J52+J54+J55+J56+J57+J58+J59+J60+J61+J65+J66+J30</f>
        <v>104043.3</v>
      </c>
      <c r="K68" s="187">
        <f>K25+K26+K27+K28+K31+K32+K33+K34+K35+K36+K37+K38+K39+K40+K41+K42+K43+K44+K47+K48+K49+K50+K51+K52+K54+K55+K56+K57+K58+K59+K60+K61+K65+K66+K30</f>
        <v>111651.3</v>
      </c>
      <c r="L68" s="161"/>
      <c r="M68" s="39"/>
      <c r="N68" s="81"/>
      <c r="O68" s="81"/>
      <c r="P68" s="5"/>
      <c r="Q68" s="5"/>
      <c r="R68" s="5"/>
    </row>
    <row r="69" spans="1:18" ht="51" customHeight="1" x14ac:dyDescent="0.45">
      <c r="A69" s="188"/>
      <c r="B69" s="587" t="s">
        <v>142</v>
      </c>
      <c r="C69" s="588"/>
      <c r="D69" s="588"/>
      <c r="E69" s="588"/>
      <c r="F69" s="588"/>
      <c r="G69" s="588"/>
      <c r="H69" s="588"/>
      <c r="I69" s="588"/>
      <c r="J69" s="588"/>
      <c r="K69" s="588"/>
      <c r="L69" s="589"/>
      <c r="M69" s="189"/>
      <c r="N69" s="190"/>
      <c r="O69" s="30"/>
      <c r="P69" s="5"/>
      <c r="Q69" s="5"/>
      <c r="R69" s="5"/>
    </row>
    <row r="70" spans="1:18" ht="307.5" x14ac:dyDescent="0.45">
      <c r="A70" s="400">
        <v>3</v>
      </c>
      <c r="B70" s="87" t="s">
        <v>143</v>
      </c>
      <c r="C70" s="66" t="s">
        <v>144</v>
      </c>
      <c r="D70" s="156" t="s">
        <v>18</v>
      </c>
      <c r="E70" s="66" t="s">
        <v>19</v>
      </c>
      <c r="F70" s="156" t="s">
        <v>145</v>
      </c>
      <c r="G70" s="66">
        <f>45304.9+36290.8</f>
        <v>81595.700000000012</v>
      </c>
      <c r="H70" s="66">
        <f>47706.1+38214.2</f>
        <v>85920.299999999988</v>
      </c>
      <c r="I70" s="66">
        <f>50091.4+40124.9</f>
        <v>90216.3</v>
      </c>
      <c r="J70" s="66">
        <f>ROUND(I70*1.1,0)</f>
        <v>99238</v>
      </c>
      <c r="K70" s="66">
        <f>ROUND(J70*1.1,0)</f>
        <v>109162</v>
      </c>
      <c r="L70" s="244" t="s">
        <v>146</v>
      </c>
      <c r="M70" s="29"/>
      <c r="N70" s="29"/>
      <c r="O70" s="30"/>
      <c r="P70" s="31"/>
      <c r="Q70" s="5"/>
      <c r="R70" s="5"/>
    </row>
    <row r="71" spans="1:18" ht="102" customHeight="1" x14ac:dyDescent="0.45">
      <c r="A71" s="191"/>
      <c r="B71" s="87"/>
      <c r="C71" s="528" t="s">
        <v>147</v>
      </c>
      <c r="D71" s="66" t="s">
        <v>18</v>
      </c>
      <c r="E71" s="66" t="s">
        <v>19</v>
      </c>
      <c r="F71" s="67" t="s">
        <v>145</v>
      </c>
      <c r="G71" s="66">
        <v>2633.2</v>
      </c>
      <c r="H71" s="66">
        <v>4445.1000000000004</v>
      </c>
      <c r="I71" s="66">
        <v>6479.4</v>
      </c>
      <c r="J71" s="66">
        <v>3203</v>
      </c>
      <c r="K71" s="66">
        <v>3523</v>
      </c>
      <c r="L71" s="244" t="s">
        <v>148</v>
      </c>
      <c r="M71" s="29"/>
      <c r="N71" s="29"/>
      <c r="O71" s="30"/>
      <c r="P71" s="5"/>
      <c r="Q71" s="5"/>
      <c r="R71" s="5"/>
    </row>
    <row r="72" spans="1:18" ht="184.5" x14ac:dyDescent="0.45">
      <c r="A72" s="192"/>
      <c r="B72" s="121" t="s">
        <v>149</v>
      </c>
      <c r="C72" s="193" t="s">
        <v>150</v>
      </c>
      <c r="D72" s="41" t="s">
        <v>18</v>
      </c>
      <c r="E72" s="41" t="s">
        <v>19</v>
      </c>
      <c r="F72" s="193" t="s">
        <v>151</v>
      </c>
      <c r="G72" s="194">
        <v>7611.5</v>
      </c>
      <c r="H72" s="153">
        <v>3000</v>
      </c>
      <c r="I72" s="153">
        <v>3000</v>
      </c>
      <c r="J72" s="153">
        <v>3000</v>
      </c>
      <c r="K72" s="195">
        <v>3000</v>
      </c>
      <c r="L72" s="196" t="s">
        <v>152</v>
      </c>
      <c r="M72" s="39"/>
      <c r="N72" s="29"/>
      <c r="O72" s="30"/>
      <c r="P72" s="5"/>
      <c r="Q72" s="5"/>
      <c r="R72" s="5"/>
    </row>
    <row r="73" spans="1:18" ht="153.75" x14ac:dyDescent="0.45">
      <c r="A73" s="192"/>
      <c r="B73" s="197"/>
      <c r="C73" s="67" t="s">
        <v>153</v>
      </c>
      <c r="D73" s="66" t="s">
        <v>18</v>
      </c>
      <c r="E73" s="66" t="s">
        <v>19</v>
      </c>
      <c r="F73" s="67" t="s">
        <v>37</v>
      </c>
      <c r="G73" s="198">
        <v>5031</v>
      </c>
      <c r="H73" s="88">
        <v>0</v>
      </c>
      <c r="I73" s="88">
        <v>0</v>
      </c>
      <c r="J73" s="88">
        <v>0</v>
      </c>
      <c r="K73" s="198">
        <v>0</v>
      </c>
      <c r="L73" s="109" t="s">
        <v>154</v>
      </c>
      <c r="M73" s="39"/>
      <c r="N73" s="29"/>
      <c r="O73" s="30"/>
      <c r="P73" s="5"/>
      <c r="Q73" s="5"/>
      <c r="R73" s="5"/>
    </row>
    <row r="74" spans="1:18" ht="99" customHeight="1" x14ac:dyDescent="0.45">
      <c r="A74" s="192"/>
      <c r="B74" s="87"/>
      <c r="C74" s="67" t="s">
        <v>155</v>
      </c>
      <c r="D74" s="66" t="s">
        <v>18</v>
      </c>
      <c r="E74" s="66" t="s">
        <v>19</v>
      </c>
      <c r="F74" s="67" t="s">
        <v>151</v>
      </c>
      <c r="G74" s="590" t="s">
        <v>156</v>
      </c>
      <c r="H74" s="591"/>
      <c r="I74" s="591"/>
      <c r="J74" s="591"/>
      <c r="K74" s="591"/>
      <c r="L74" s="109" t="s">
        <v>157</v>
      </c>
      <c r="M74" s="39"/>
      <c r="N74" s="29"/>
      <c r="O74" s="30"/>
      <c r="P74" s="5"/>
      <c r="Q74" s="5"/>
      <c r="R74" s="5"/>
    </row>
    <row r="75" spans="1:18" ht="150.75" customHeight="1" x14ac:dyDescent="0.45">
      <c r="A75" s="200"/>
      <c r="B75" s="87" t="s">
        <v>158</v>
      </c>
      <c r="C75" s="67" t="s">
        <v>159</v>
      </c>
      <c r="D75" s="23" t="s">
        <v>18</v>
      </c>
      <c r="E75" s="66" t="s">
        <v>19</v>
      </c>
      <c r="F75" s="67" t="s">
        <v>37</v>
      </c>
      <c r="G75" s="201">
        <f>SUM(G76+G77+G78+G79+G80+G81+G82)</f>
        <v>38754</v>
      </c>
      <c r="H75" s="201">
        <f>SUM(H76+H77+H78+H79+H80+H81+H82)</f>
        <v>38754</v>
      </c>
      <c r="I75" s="202">
        <v>0</v>
      </c>
      <c r="J75" s="202">
        <v>0</v>
      </c>
      <c r="K75" s="203">
        <v>0</v>
      </c>
      <c r="L75" s="109" t="s">
        <v>160</v>
      </c>
      <c r="M75" s="39"/>
      <c r="N75" s="29"/>
      <c r="O75" s="30"/>
      <c r="P75" s="31"/>
      <c r="Q75" s="5"/>
      <c r="R75" s="5"/>
    </row>
    <row r="76" spans="1:18" ht="109.5" customHeight="1" x14ac:dyDescent="0.45">
      <c r="A76" s="200"/>
      <c r="B76" s="87"/>
      <c r="C76" s="204" t="s">
        <v>161</v>
      </c>
      <c r="D76" s="23" t="s">
        <v>18</v>
      </c>
      <c r="E76" s="66" t="s">
        <v>19</v>
      </c>
      <c r="F76" s="67" t="s">
        <v>37</v>
      </c>
      <c r="G76" s="66">
        <v>849</v>
      </c>
      <c r="H76" s="66">
        <v>849</v>
      </c>
      <c r="I76" s="68">
        <v>0</v>
      </c>
      <c r="J76" s="68">
        <v>0</v>
      </c>
      <c r="K76" s="198">
        <v>0</v>
      </c>
      <c r="L76" s="205" t="s">
        <v>162</v>
      </c>
      <c r="M76" s="39"/>
      <c r="N76" s="29"/>
      <c r="O76" s="30"/>
      <c r="P76" s="31"/>
      <c r="Q76" s="5"/>
      <c r="R76" s="5"/>
    </row>
    <row r="77" spans="1:18" ht="73.5" customHeight="1" x14ac:dyDescent="0.45">
      <c r="A77" s="192"/>
      <c r="B77" s="87"/>
      <c r="C77" s="206" t="s">
        <v>163</v>
      </c>
      <c r="D77" s="23" t="s">
        <v>18</v>
      </c>
      <c r="E77" s="66" t="s">
        <v>19</v>
      </c>
      <c r="F77" s="67" t="s">
        <v>37</v>
      </c>
      <c r="G77" s="66">
        <v>7500</v>
      </c>
      <c r="H77" s="66">
        <v>7500</v>
      </c>
      <c r="I77" s="68">
        <v>0</v>
      </c>
      <c r="J77" s="68">
        <v>0</v>
      </c>
      <c r="K77" s="198">
        <v>0</v>
      </c>
      <c r="L77" s="207"/>
      <c r="M77" s="39"/>
      <c r="N77" s="29"/>
      <c r="O77" s="30"/>
      <c r="P77" s="31"/>
      <c r="Q77" s="5"/>
      <c r="R77" s="5"/>
    </row>
    <row r="78" spans="1:18" ht="92.25" x14ac:dyDescent="0.45">
      <c r="A78" s="602"/>
      <c r="B78" s="87"/>
      <c r="C78" s="208" t="s">
        <v>164</v>
      </c>
      <c r="D78" s="115" t="s">
        <v>18</v>
      </c>
      <c r="E78" s="66" t="s">
        <v>19</v>
      </c>
      <c r="F78" s="67" t="s">
        <v>37</v>
      </c>
      <c r="G78" s="66">
        <v>8400</v>
      </c>
      <c r="H78" s="66">
        <v>8400</v>
      </c>
      <c r="I78" s="68">
        <v>0</v>
      </c>
      <c r="J78" s="68">
        <v>0</v>
      </c>
      <c r="K78" s="198">
        <v>0</v>
      </c>
      <c r="L78" s="604"/>
      <c r="M78" s="42"/>
      <c r="N78" s="29"/>
      <c r="O78" s="30"/>
      <c r="P78" s="31"/>
      <c r="Q78" s="5"/>
      <c r="R78" s="5"/>
    </row>
    <row r="79" spans="1:18" ht="71.25" customHeight="1" x14ac:dyDescent="0.45">
      <c r="A79" s="602"/>
      <c r="B79" s="87"/>
      <c r="C79" s="209" t="s">
        <v>165</v>
      </c>
      <c r="D79" s="46" t="s">
        <v>18</v>
      </c>
      <c r="E79" s="41" t="s">
        <v>19</v>
      </c>
      <c r="F79" s="193" t="s">
        <v>37</v>
      </c>
      <c r="G79" s="41">
        <v>9405</v>
      </c>
      <c r="H79" s="41">
        <v>9405</v>
      </c>
      <c r="I79" s="157">
        <v>0</v>
      </c>
      <c r="J79" s="157">
        <v>0</v>
      </c>
      <c r="K79" s="195">
        <v>0</v>
      </c>
      <c r="L79" s="604"/>
      <c r="M79" s="42"/>
      <c r="N79" s="29"/>
      <c r="O79" s="30"/>
      <c r="P79" s="31"/>
      <c r="Q79" s="5"/>
      <c r="R79" s="5"/>
    </row>
    <row r="80" spans="1:18" ht="92.25" x14ac:dyDescent="0.45">
      <c r="A80" s="192"/>
      <c r="B80" s="87"/>
      <c r="C80" s="208" t="s">
        <v>166</v>
      </c>
      <c r="D80" s="23" t="s">
        <v>18</v>
      </c>
      <c r="E80" s="66" t="s">
        <v>19</v>
      </c>
      <c r="F80" s="67" t="s">
        <v>37</v>
      </c>
      <c r="G80" s="66">
        <v>7500</v>
      </c>
      <c r="H80" s="66">
        <v>7500</v>
      </c>
      <c r="I80" s="68">
        <v>0</v>
      </c>
      <c r="J80" s="68">
        <v>0</v>
      </c>
      <c r="K80" s="198">
        <v>0</v>
      </c>
      <c r="L80" s="207"/>
      <c r="M80" s="39"/>
      <c r="N80" s="29"/>
      <c r="O80" s="30"/>
      <c r="P80" s="31"/>
      <c r="Q80" s="5"/>
      <c r="R80" s="5"/>
    </row>
    <row r="81" spans="1:18" ht="63.75" customHeight="1" x14ac:dyDescent="0.45">
      <c r="A81" s="192"/>
      <c r="B81" s="87"/>
      <c r="C81" s="208" t="s">
        <v>167</v>
      </c>
      <c r="D81" s="23" t="s">
        <v>18</v>
      </c>
      <c r="E81" s="66" t="s">
        <v>19</v>
      </c>
      <c r="F81" s="67" t="s">
        <v>37</v>
      </c>
      <c r="G81" s="66">
        <v>1900</v>
      </c>
      <c r="H81" s="66">
        <v>1900</v>
      </c>
      <c r="I81" s="68">
        <v>0</v>
      </c>
      <c r="J81" s="68">
        <v>0</v>
      </c>
      <c r="K81" s="198">
        <v>0</v>
      </c>
      <c r="L81" s="207"/>
      <c r="M81" s="39"/>
      <c r="N81" s="29"/>
      <c r="O81" s="30"/>
      <c r="P81" s="31"/>
      <c r="Q81" s="5"/>
      <c r="R81" s="5"/>
    </row>
    <row r="82" spans="1:18" ht="92.25" x14ac:dyDescent="0.45">
      <c r="A82" s="200"/>
      <c r="B82" s="87"/>
      <c r="C82" s="208" t="s">
        <v>168</v>
      </c>
      <c r="D82" s="210" t="s">
        <v>18</v>
      </c>
      <c r="E82" s="66" t="s">
        <v>19</v>
      </c>
      <c r="F82" s="67" t="s">
        <v>37</v>
      </c>
      <c r="G82" s="66">
        <v>3200</v>
      </c>
      <c r="H82" s="66">
        <v>3200</v>
      </c>
      <c r="I82" s="68">
        <v>0</v>
      </c>
      <c r="J82" s="68">
        <v>0</v>
      </c>
      <c r="K82" s="198">
        <v>0</v>
      </c>
      <c r="L82" s="196"/>
      <c r="M82" s="39"/>
      <c r="N82" s="29"/>
      <c r="O82" s="30"/>
      <c r="P82" s="31"/>
      <c r="Q82" s="5"/>
      <c r="R82" s="5"/>
    </row>
    <row r="83" spans="1:18" ht="150" customHeight="1" x14ac:dyDescent="0.45">
      <c r="A83" s="191"/>
      <c r="B83" s="87"/>
      <c r="C83" s="172" t="s">
        <v>169</v>
      </c>
      <c r="D83" s="115" t="s">
        <v>18</v>
      </c>
      <c r="E83" s="41" t="s">
        <v>19</v>
      </c>
      <c r="F83" s="193" t="s">
        <v>37</v>
      </c>
      <c r="G83" s="211">
        <v>1000</v>
      </c>
      <c r="H83" s="466">
        <v>1200</v>
      </c>
      <c r="I83" s="68">
        <v>1200</v>
      </c>
      <c r="J83" s="212">
        <v>1000</v>
      </c>
      <c r="K83" s="213">
        <v>1000</v>
      </c>
      <c r="L83" s="161" t="s">
        <v>160</v>
      </c>
      <c r="M83" s="39"/>
      <c r="N83" s="29"/>
      <c r="O83" s="30"/>
      <c r="P83" s="5"/>
      <c r="Q83" s="5"/>
      <c r="R83" s="5"/>
    </row>
    <row r="84" spans="1:18" ht="69" customHeight="1" x14ac:dyDescent="0.45">
      <c r="A84" s="200"/>
      <c r="B84" s="121"/>
      <c r="C84" s="214" t="s">
        <v>170</v>
      </c>
      <c r="D84" s="46" t="s">
        <v>18</v>
      </c>
      <c r="E84" s="41" t="s">
        <v>19</v>
      </c>
      <c r="F84" s="193" t="s">
        <v>37</v>
      </c>
      <c r="G84" s="153">
        <v>1800</v>
      </c>
      <c r="H84" s="153">
        <v>1800</v>
      </c>
      <c r="I84" s="153">
        <v>1800</v>
      </c>
      <c r="J84" s="153">
        <v>1800</v>
      </c>
      <c r="K84" s="215">
        <v>1800</v>
      </c>
      <c r="L84" s="154" t="s">
        <v>171</v>
      </c>
      <c r="M84" s="29"/>
      <c r="N84" s="29"/>
      <c r="O84" s="30"/>
      <c r="P84" s="5"/>
      <c r="Q84" s="5"/>
      <c r="R84" s="5"/>
    </row>
    <row r="85" spans="1:18" ht="67.5" customHeight="1" x14ac:dyDescent="0.45">
      <c r="A85" s="192"/>
      <c r="B85" s="87"/>
      <c r="C85" s="53" t="s">
        <v>172</v>
      </c>
      <c r="D85" s="23" t="s">
        <v>18</v>
      </c>
      <c r="E85" s="103" t="s">
        <v>19</v>
      </c>
      <c r="F85" s="123" t="s">
        <v>37</v>
      </c>
      <c r="G85" s="106">
        <v>1300</v>
      </c>
      <c r="H85" s="106">
        <v>1300</v>
      </c>
      <c r="I85" s="106">
        <v>1400</v>
      </c>
      <c r="J85" s="106">
        <v>1400</v>
      </c>
      <c r="K85" s="297">
        <v>1400</v>
      </c>
      <c r="L85" s="38" t="s">
        <v>173</v>
      </c>
      <c r="M85" s="39"/>
      <c r="N85" s="29"/>
      <c r="O85" s="30"/>
      <c r="P85" s="5"/>
      <c r="Q85" s="5"/>
      <c r="R85" s="5"/>
    </row>
    <row r="86" spans="1:18" ht="189.75" customHeight="1" x14ac:dyDescent="0.45">
      <c r="A86" s="192"/>
      <c r="B86" s="87"/>
      <c r="C86" s="67" t="s">
        <v>174</v>
      </c>
      <c r="D86" s="23" t="s">
        <v>18</v>
      </c>
      <c r="E86" s="66" t="s">
        <v>19</v>
      </c>
      <c r="F86" s="67" t="s">
        <v>37</v>
      </c>
      <c r="G86" s="66">
        <f>38*5</f>
        <v>190</v>
      </c>
      <c r="H86" s="66">
        <v>190</v>
      </c>
      <c r="I86" s="66">
        <v>190</v>
      </c>
      <c r="J86" s="66">
        <v>190</v>
      </c>
      <c r="K86" s="66">
        <v>190</v>
      </c>
      <c r="L86" s="109" t="s">
        <v>175</v>
      </c>
      <c r="M86" s="39"/>
      <c r="N86" s="29"/>
      <c r="O86" s="30"/>
      <c r="P86" s="5"/>
      <c r="Q86" s="5"/>
      <c r="R86" s="5"/>
    </row>
    <row r="87" spans="1:18" ht="92.25" x14ac:dyDescent="0.45">
      <c r="A87" s="192"/>
      <c r="B87" s="87"/>
      <c r="C87" s="121" t="s">
        <v>176</v>
      </c>
      <c r="D87" s="23" t="s">
        <v>18</v>
      </c>
      <c r="E87" s="47" t="s">
        <v>19</v>
      </c>
      <c r="F87" s="45" t="s">
        <v>37</v>
      </c>
      <c r="G87" s="605" t="s">
        <v>177</v>
      </c>
      <c r="H87" s="606"/>
      <c r="I87" s="606"/>
      <c r="J87" s="606"/>
      <c r="K87" s="607"/>
      <c r="L87" s="216" t="s">
        <v>178</v>
      </c>
      <c r="M87" s="65"/>
      <c r="N87" s="29"/>
      <c r="O87" s="30"/>
      <c r="P87" s="5"/>
      <c r="Q87" s="5"/>
      <c r="R87" s="5"/>
    </row>
    <row r="88" spans="1:18" ht="309" customHeight="1" x14ac:dyDescent="0.45">
      <c r="A88" s="192"/>
      <c r="B88" s="87"/>
      <c r="C88" s="87" t="s">
        <v>179</v>
      </c>
      <c r="D88" s="23" t="s">
        <v>18</v>
      </c>
      <c r="E88" s="47" t="s">
        <v>19</v>
      </c>
      <c r="F88" s="45" t="s">
        <v>37</v>
      </c>
      <c r="G88" s="217">
        <v>1180</v>
      </c>
      <c r="H88" s="218"/>
      <c r="I88" s="218"/>
      <c r="J88" s="218"/>
      <c r="K88" s="218"/>
      <c r="L88" s="219" t="s">
        <v>180</v>
      </c>
      <c r="M88" s="65"/>
      <c r="N88" s="29"/>
      <c r="O88" s="30"/>
      <c r="P88" s="5"/>
      <c r="Q88" s="5"/>
      <c r="R88" s="5"/>
    </row>
    <row r="89" spans="1:18" ht="92.25" customHeight="1" x14ac:dyDescent="0.45">
      <c r="A89" s="192"/>
      <c r="B89" s="87"/>
      <c r="C89" s="87" t="s">
        <v>181</v>
      </c>
      <c r="D89" s="23" t="s">
        <v>18</v>
      </c>
      <c r="E89" s="47" t="s">
        <v>19</v>
      </c>
      <c r="F89" s="45" t="s">
        <v>37</v>
      </c>
      <c r="G89" s="605" t="s">
        <v>177</v>
      </c>
      <c r="H89" s="606"/>
      <c r="I89" s="606"/>
      <c r="J89" s="606"/>
      <c r="K89" s="607"/>
      <c r="L89" s="109" t="s">
        <v>182</v>
      </c>
      <c r="M89" s="39"/>
      <c r="N89" s="29"/>
      <c r="O89" s="30"/>
      <c r="P89" s="5"/>
      <c r="Q89" s="5"/>
      <c r="R89" s="5"/>
    </row>
    <row r="90" spans="1:18" ht="88.5" customHeight="1" x14ac:dyDescent="0.45">
      <c r="A90" s="192"/>
      <c r="B90" s="87"/>
      <c r="C90" s="67" t="s">
        <v>183</v>
      </c>
      <c r="D90" s="23" t="s">
        <v>18</v>
      </c>
      <c r="E90" s="47" t="s">
        <v>19</v>
      </c>
      <c r="F90" s="67" t="s">
        <v>184</v>
      </c>
      <c r="G90" s="88">
        <v>5244.3</v>
      </c>
      <c r="H90" s="88">
        <v>5244.3</v>
      </c>
      <c r="I90" s="88">
        <v>5244.3</v>
      </c>
      <c r="J90" s="88">
        <v>5244.3</v>
      </c>
      <c r="K90" s="88">
        <v>5244.3</v>
      </c>
      <c r="L90" s="244" t="s">
        <v>185</v>
      </c>
      <c r="M90" s="29"/>
      <c r="N90" s="29"/>
      <c r="O90" s="30"/>
      <c r="P90" s="5"/>
      <c r="Q90" s="5"/>
      <c r="R90" s="5"/>
    </row>
    <row r="91" spans="1:18" ht="132" customHeight="1" x14ac:dyDescent="0.45">
      <c r="A91" s="200"/>
      <c r="B91" s="87"/>
      <c r="C91" s="61" t="s">
        <v>186</v>
      </c>
      <c r="D91" s="60" t="s">
        <v>18</v>
      </c>
      <c r="E91" s="66" t="s">
        <v>19</v>
      </c>
      <c r="F91" s="61" t="s">
        <v>184</v>
      </c>
      <c r="G91" s="220">
        <v>1556.4</v>
      </c>
      <c r="H91" s="220">
        <v>1556.4</v>
      </c>
      <c r="I91" s="220">
        <v>1556.4</v>
      </c>
      <c r="J91" s="220">
        <v>1556.4</v>
      </c>
      <c r="K91" s="220">
        <v>1556.4</v>
      </c>
      <c r="L91" s="244" t="s">
        <v>187</v>
      </c>
      <c r="M91" s="29"/>
      <c r="N91" s="29"/>
      <c r="O91" s="30"/>
      <c r="P91" s="5"/>
      <c r="Q91" s="5"/>
      <c r="R91" s="5"/>
    </row>
    <row r="92" spans="1:18" ht="191.25" customHeight="1" x14ac:dyDescent="0.45">
      <c r="A92" s="200"/>
      <c r="B92" s="87"/>
      <c r="C92" s="67" t="s">
        <v>188</v>
      </c>
      <c r="D92" s="24" t="s">
        <v>18</v>
      </c>
      <c r="E92" s="221" t="s">
        <v>19</v>
      </c>
      <c r="F92" s="61" t="s">
        <v>37</v>
      </c>
      <c r="G92" s="593" t="s">
        <v>189</v>
      </c>
      <c r="H92" s="593"/>
      <c r="I92" s="593"/>
      <c r="J92" s="593"/>
      <c r="K92" s="608"/>
      <c r="L92" s="222" t="s">
        <v>190</v>
      </c>
      <c r="M92" s="169"/>
      <c r="N92" s="29"/>
      <c r="O92" s="30"/>
      <c r="P92" s="5"/>
      <c r="Q92" s="223"/>
      <c r="R92" s="5"/>
    </row>
    <row r="93" spans="1:18" ht="125.25" customHeight="1" x14ac:dyDescent="0.45">
      <c r="A93" s="191"/>
      <c r="B93" s="87"/>
      <c r="C93" s="67" t="s">
        <v>191</v>
      </c>
      <c r="D93" s="24" t="s">
        <v>18</v>
      </c>
      <c r="E93" s="66" t="s">
        <v>19</v>
      </c>
      <c r="F93" s="67" t="s">
        <v>184</v>
      </c>
      <c r="G93" s="224">
        <v>18000</v>
      </c>
      <c r="H93" s="88">
        <f>14840.5+3775.8+40</f>
        <v>18656.3</v>
      </c>
      <c r="I93" s="466">
        <f>7880.5+7842.1</f>
        <v>15722.6</v>
      </c>
      <c r="J93" s="571" t="s">
        <v>192</v>
      </c>
      <c r="K93" s="563"/>
      <c r="L93" s="168" t="s">
        <v>193</v>
      </c>
      <c r="M93" s="169"/>
      <c r="N93" s="29"/>
      <c r="O93" s="30"/>
      <c r="P93" s="5"/>
      <c r="Q93" s="223"/>
      <c r="R93" s="5"/>
    </row>
    <row r="94" spans="1:18" ht="292.5" customHeight="1" x14ac:dyDescent="0.45">
      <c r="A94" s="191"/>
      <c r="B94" s="225" t="s">
        <v>194</v>
      </c>
      <c r="C94" s="226" t="s">
        <v>195</v>
      </c>
      <c r="D94" s="41" t="s">
        <v>18</v>
      </c>
      <c r="E94" s="41" t="s">
        <v>19</v>
      </c>
      <c r="F94" s="193" t="s">
        <v>37</v>
      </c>
      <c r="G94" s="227">
        <v>1500</v>
      </c>
      <c r="H94" s="227">
        <v>1500</v>
      </c>
      <c r="I94" s="227">
        <v>1500</v>
      </c>
      <c r="J94" s="227">
        <v>1500</v>
      </c>
      <c r="K94" s="227">
        <v>1500</v>
      </c>
      <c r="L94" s="154" t="s">
        <v>196</v>
      </c>
      <c r="M94" s="29"/>
      <c r="N94" s="29"/>
      <c r="O94" s="30"/>
      <c r="P94" s="5"/>
      <c r="Q94" s="5"/>
      <c r="R94" s="5"/>
    </row>
    <row r="95" spans="1:18" ht="215.25" x14ac:dyDescent="0.45">
      <c r="A95" s="228"/>
      <c r="B95" s="229"/>
      <c r="C95" s="383" t="s">
        <v>197</v>
      </c>
      <c r="D95" s="66" t="s">
        <v>18</v>
      </c>
      <c r="E95" s="66" t="s">
        <v>19</v>
      </c>
      <c r="F95" s="67" t="s">
        <v>37</v>
      </c>
      <c r="G95" s="466">
        <v>2000</v>
      </c>
      <c r="H95" s="466">
        <v>2000</v>
      </c>
      <c r="I95" s="466">
        <v>2000</v>
      </c>
      <c r="J95" s="466">
        <v>2000</v>
      </c>
      <c r="K95" s="466">
        <v>2000</v>
      </c>
      <c r="L95" s="244" t="s">
        <v>198</v>
      </c>
      <c r="M95" s="29"/>
      <c r="N95" s="29"/>
      <c r="O95" s="30"/>
      <c r="P95" s="5"/>
      <c r="Q95" s="5"/>
      <c r="R95" s="5"/>
    </row>
    <row r="96" spans="1:18" ht="215.25" x14ac:dyDescent="0.45">
      <c r="A96" s="192"/>
      <c r="B96" s="225"/>
      <c r="C96" s="226" t="s">
        <v>199</v>
      </c>
      <c r="D96" s="41" t="s">
        <v>18</v>
      </c>
      <c r="E96" s="41" t="s">
        <v>19</v>
      </c>
      <c r="F96" s="193" t="s">
        <v>37</v>
      </c>
      <c r="G96" s="227">
        <v>850</v>
      </c>
      <c r="H96" s="227">
        <f>780+100</f>
        <v>880</v>
      </c>
      <c r="I96" s="227">
        <v>780</v>
      </c>
      <c r="J96" s="227">
        <v>800</v>
      </c>
      <c r="K96" s="227">
        <v>800</v>
      </c>
      <c r="L96" s="145" t="s">
        <v>95</v>
      </c>
      <c r="M96" s="29"/>
      <c r="N96" s="29"/>
      <c r="O96" s="30"/>
      <c r="P96" s="5"/>
      <c r="Q96" s="5"/>
      <c r="R96" s="5"/>
    </row>
    <row r="97" spans="1:18" ht="123" x14ac:dyDescent="0.45">
      <c r="A97" s="192"/>
      <c r="B97" s="229"/>
      <c r="C97" s="383" t="s">
        <v>200</v>
      </c>
      <c r="D97" s="66" t="s">
        <v>18</v>
      </c>
      <c r="E97" s="66" t="s">
        <v>19</v>
      </c>
      <c r="F97" s="67" t="s">
        <v>37</v>
      </c>
      <c r="G97" s="466">
        <v>300</v>
      </c>
      <c r="H97" s="466">
        <v>320</v>
      </c>
      <c r="I97" s="466">
        <v>340</v>
      </c>
      <c r="J97" s="466">
        <v>355</v>
      </c>
      <c r="K97" s="466">
        <v>370</v>
      </c>
      <c r="L97" s="244" t="s">
        <v>196</v>
      </c>
      <c r="M97" s="29"/>
      <c r="N97" s="29"/>
      <c r="O97" s="30"/>
      <c r="P97" s="5"/>
      <c r="Q97" s="5"/>
      <c r="R97" s="5"/>
    </row>
    <row r="98" spans="1:18" ht="92.25" x14ac:dyDescent="0.45">
      <c r="A98" s="192"/>
      <c r="B98" s="230"/>
      <c r="C98" s="383" t="s">
        <v>201</v>
      </c>
      <c r="D98" s="66" t="s">
        <v>18</v>
      </c>
      <c r="E98" s="66" t="s">
        <v>19</v>
      </c>
      <c r="F98" s="67" t="s">
        <v>37</v>
      </c>
      <c r="G98" s="564" t="s">
        <v>97</v>
      </c>
      <c r="H98" s="564"/>
      <c r="I98" s="564"/>
      <c r="J98" s="564"/>
      <c r="K98" s="564"/>
      <c r="L98" s="231" t="s">
        <v>196</v>
      </c>
      <c r="M98" s="232"/>
      <c r="N98" s="29"/>
      <c r="O98" s="30"/>
      <c r="P98" s="5"/>
      <c r="Q98" s="5"/>
      <c r="R98" s="5"/>
    </row>
    <row r="99" spans="1:18" ht="92.25" x14ac:dyDescent="0.45">
      <c r="A99" s="192"/>
      <c r="B99" s="230"/>
      <c r="C99" s="383" t="s">
        <v>202</v>
      </c>
      <c r="D99" s="66" t="s">
        <v>18</v>
      </c>
      <c r="E99" s="66" t="s">
        <v>19</v>
      </c>
      <c r="F99" s="67" t="s">
        <v>37</v>
      </c>
      <c r="G99" s="466">
        <v>1230</v>
      </c>
      <c r="H99" s="66">
        <v>615</v>
      </c>
      <c r="I99" s="66">
        <v>615</v>
      </c>
      <c r="J99" s="66">
        <v>0</v>
      </c>
      <c r="K99" s="66">
        <v>0</v>
      </c>
      <c r="L99" s="233" t="s">
        <v>203</v>
      </c>
      <c r="M99" s="147"/>
      <c r="N99" s="29"/>
      <c r="O99" s="30"/>
      <c r="P99" s="5"/>
      <c r="Q99" s="5"/>
      <c r="R99" s="5"/>
    </row>
    <row r="100" spans="1:18" ht="123" x14ac:dyDescent="0.45">
      <c r="A100" s="192"/>
      <c r="B100" s="234"/>
      <c r="C100" s="226" t="s">
        <v>204</v>
      </c>
      <c r="D100" s="47" t="s">
        <v>18</v>
      </c>
      <c r="E100" s="47" t="s">
        <v>19</v>
      </c>
      <c r="F100" s="45" t="s">
        <v>37</v>
      </c>
      <c r="G100" s="596" t="s">
        <v>97</v>
      </c>
      <c r="H100" s="597"/>
      <c r="I100" s="597"/>
      <c r="J100" s="597"/>
      <c r="K100" s="598"/>
      <c r="L100" s="235" t="s">
        <v>100</v>
      </c>
      <c r="M100" s="147"/>
      <c r="N100" s="29"/>
      <c r="O100" s="30"/>
      <c r="P100" s="5"/>
      <c r="Q100" s="5"/>
      <c r="R100" s="5"/>
    </row>
    <row r="101" spans="1:18" ht="153.75" x14ac:dyDescent="0.45">
      <c r="A101" s="191"/>
      <c r="B101" s="230"/>
      <c r="C101" s="67" t="s">
        <v>205</v>
      </c>
      <c r="D101" s="66" t="s">
        <v>18</v>
      </c>
      <c r="E101" s="66" t="s">
        <v>19</v>
      </c>
      <c r="F101" s="67" t="s">
        <v>37</v>
      </c>
      <c r="G101" s="218">
        <v>800</v>
      </c>
      <c r="H101" s="218">
        <v>800</v>
      </c>
      <c r="I101" s="218">
        <v>800</v>
      </c>
      <c r="J101" s="218">
        <v>800</v>
      </c>
      <c r="K101" s="218">
        <v>800</v>
      </c>
      <c r="L101" s="244" t="s">
        <v>104</v>
      </c>
      <c r="M101" s="29"/>
      <c r="N101" s="29"/>
      <c r="O101" s="30"/>
      <c r="P101" s="5"/>
      <c r="Q101" s="5"/>
      <c r="R101" s="5"/>
    </row>
    <row r="102" spans="1:18" ht="384.75" customHeight="1" x14ac:dyDescent="0.45">
      <c r="A102" s="183"/>
      <c r="B102" s="236" t="s">
        <v>206</v>
      </c>
      <c r="C102" s="237" t="s">
        <v>207</v>
      </c>
      <c r="D102" s="47" t="s">
        <v>18</v>
      </c>
      <c r="E102" s="238" t="s">
        <v>19</v>
      </c>
      <c r="F102" s="237" t="s">
        <v>37</v>
      </c>
      <c r="G102" s="599" t="s">
        <v>208</v>
      </c>
      <c r="H102" s="599"/>
      <c r="I102" s="599"/>
      <c r="J102" s="599"/>
      <c r="K102" s="599"/>
      <c r="L102" s="239" t="s">
        <v>209</v>
      </c>
      <c r="M102" s="120"/>
      <c r="N102" s="29"/>
      <c r="O102" s="30"/>
      <c r="P102" s="5"/>
      <c r="Q102" s="5"/>
      <c r="R102" s="5"/>
    </row>
    <row r="103" spans="1:18" ht="244.5" customHeight="1" x14ac:dyDescent="0.45">
      <c r="A103" s="183"/>
      <c r="B103" s="240" t="s">
        <v>210</v>
      </c>
      <c r="C103" s="241" t="s">
        <v>211</v>
      </c>
      <c r="D103" s="47" t="s">
        <v>18</v>
      </c>
      <c r="E103" s="47" t="s">
        <v>19</v>
      </c>
      <c r="F103" s="45" t="s">
        <v>37</v>
      </c>
      <c r="G103" s="600" t="s">
        <v>208</v>
      </c>
      <c r="H103" s="600"/>
      <c r="I103" s="600"/>
      <c r="J103" s="600"/>
      <c r="K103" s="600"/>
      <c r="L103" s="235" t="s">
        <v>212</v>
      </c>
      <c r="M103" s="147"/>
      <c r="N103" s="29"/>
      <c r="O103" s="30"/>
      <c r="P103" s="5"/>
      <c r="Q103" s="5"/>
      <c r="R103" s="5"/>
    </row>
    <row r="104" spans="1:18" ht="175.5" customHeight="1" x14ac:dyDescent="0.45">
      <c r="A104" s="242"/>
      <c r="B104" s="240" t="s">
        <v>213</v>
      </c>
      <c r="C104" s="45" t="s">
        <v>214</v>
      </c>
      <c r="D104" s="115" t="s">
        <v>18</v>
      </c>
      <c r="E104" s="47" t="s">
        <v>19</v>
      </c>
      <c r="F104" s="45" t="s">
        <v>215</v>
      </c>
      <c r="G104" s="140">
        <v>9217</v>
      </c>
      <c r="H104" s="140">
        <v>10046.5</v>
      </c>
      <c r="I104" s="140">
        <f>10950.7+531.1</f>
        <v>11481.800000000001</v>
      </c>
      <c r="J104" s="243">
        <v>12045.8</v>
      </c>
      <c r="K104" s="243">
        <v>13250.4</v>
      </c>
      <c r="L104" s="161" t="s">
        <v>216</v>
      </c>
      <c r="M104" s="39"/>
      <c r="N104" s="29"/>
      <c r="O104" s="30"/>
      <c r="P104" s="5"/>
      <c r="Q104" s="5"/>
      <c r="R104" s="5"/>
    </row>
    <row r="105" spans="1:18" ht="168" customHeight="1" x14ac:dyDescent="0.45">
      <c r="A105" s="192"/>
      <c r="B105" s="197"/>
      <c r="C105" s="67" t="s">
        <v>217</v>
      </c>
      <c r="D105" s="135" t="s">
        <v>218</v>
      </c>
      <c r="E105" s="47" t="s">
        <v>19</v>
      </c>
      <c r="F105" s="45" t="s">
        <v>37</v>
      </c>
      <c r="G105" s="88">
        <v>0</v>
      </c>
      <c r="H105" s="88">
        <f>409+182.3</f>
        <v>591.29999999999995</v>
      </c>
      <c r="I105" s="88">
        <v>424.8</v>
      </c>
      <c r="J105" s="466">
        <v>0</v>
      </c>
      <c r="K105" s="466">
        <v>0</v>
      </c>
      <c r="L105" s="89" t="s">
        <v>219</v>
      </c>
      <c r="M105" s="90"/>
      <c r="N105" s="29"/>
      <c r="O105" s="30"/>
      <c r="P105" s="5"/>
      <c r="Q105" s="5"/>
      <c r="R105" s="5"/>
    </row>
    <row r="106" spans="1:18" ht="129" customHeight="1" x14ac:dyDescent="0.45">
      <c r="A106" s="200"/>
      <c r="B106" s="87" t="s">
        <v>220</v>
      </c>
      <c r="C106" s="66" t="s">
        <v>221</v>
      </c>
      <c r="D106" s="66" t="s">
        <v>18</v>
      </c>
      <c r="E106" s="66" t="s">
        <v>19</v>
      </c>
      <c r="F106" s="67" t="s">
        <v>52</v>
      </c>
      <c r="G106" s="88">
        <v>0</v>
      </c>
      <c r="H106" s="88">
        <v>0</v>
      </c>
      <c r="I106" s="88">
        <v>0</v>
      </c>
      <c r="J106" s="88">
        <v>0</v>
      </c>
      <c r="K106" s="88">
        <v>0</v>
      </c>
      <c r="L106" s="601" t="s">
        <v>222</v>
      </c>
      <c r="M106" s="29"/>
      <c r="N106" s="29"/>
      <c r="O106" s="30"/>
      <c r="P106" s="5"/>
      <c r="Q106" s="5"/>
      <c r="R106" s="5"/>
    </row>
    <row r="107" spans="1:18" ht="116.25" customHeight="1" x14ac:dyDescent="0.45">
      <c r="A107" s="200"/>
      <c r="B107" s="87"/>
      <c r="C107" s="66" t="s">
        <v>223</v>
      </c>
      <c r="D107" s="66" t="s">
        <v>18</v>
      </c>
      <c r="E107" s="66" t="s">
        <v>19</v>
      </c>
      <c r="F107" s="67" t="s">
        <v>52</v>
      </c>
      <c r="G107" s="88">
        <v>0</v>
      </c>
      <c r="H107" s="88">
        <v>0</v>
      </c>
      <c r="I107" s="88">
        <v>0</v>
      </c>
      <c r="J107" s="88">
        <v>0</v>
      </c>
      <c r="K107" s="88">
        <v>0</v>
      </c>
      <c r="L107" s="601"/>
      <c r="M107" s="29"/>
      <c r="N107" s="29"/>
      <c r="O107" s="30"/>
      <c r="P107" s="5"/>
      <c r="Q107" s="5"/>
      <c r="R107" s="5"/>
    </row>
    <row r="108" spans="1:18" ht="99.75" customHeight="1" x14ac:dyDescent="0.45">
      <c r="A108" s="191"/>
      <c r="B108" s="87"/>
      <c r="C108" s="66" t="s">
        <v>224</v>
      </c>
      <c r="D108" s="66" t="s">
        <v>18</v>
      </c>
      <c r="E108" s="66" t="s">
        <v>19</v>
      </c>
      <c r="F108" s="67" t="s">
        <v>52</v>
      </c>
      <c r="G108" s="88">
        <v>0</v>
      </c>
      <c r="H108" s="88">
        <v>0</v>
      </c>
      <c r="I108" s="88">
        <v>0</v>
      </c>
      <c r="J108" s="88">
        <v>0</v>
      </c>
      <c r="K108" s="88">
        <v>0</v>
      </c>
      <c r="L108" s="109" t="s">
        <v>225</v>
      </c>
      <c r="M108" s="39"/>
      <c r="N108" s="29"/>
      <c r="O108" s="30"/>
      <c r="P108" s="5"/>
      <c r="Q108" s="5"/>
      <c r="R108" s="5"/>
    </row>
    <row r="109" spans="1:18" ht="215.25" x14ac:dyDescent="0.45">
      <c r="A109" s="200"/>
      <c r="B109" s="121" t="s">
        <v>226</v>
      </c>
      <c r="C109" s="193" t="s">
        <v>227</v>
      </c>
      <c r="D109" s="41" t="s">
        <v>18</v>
      </c>
      <c r="E109" s="41" t="s">
        <v>19</v>
      </c>
      <c r="F109" s="193" t="s">
        <v>52</v>
      </c>
      <c r="G109" s="153">
        <v>0</v>
      </c>
      <c r="H109" s="153">
        <v>0</v>
      </c>
      <c r="I109" s="153">
        <v>0</v>
      </c>
      <c r="J109" s="153">
        <v>0</v>
      </c>
      <c r="K109" s="153">
        <v>0</v>
      </c>
      <c r="L109" s="196" t="s">
        <v>228</v>
      </c>
      <c r="M109" s="39"/>
      <c r="N109" s="29"/>
      <c r="O109" s="30"/>
      <c r="P109" s="5"/>
      <c r="Q109" s="5"/>
      <c r="R109" s="5"/>
    </row>
    <row r="110" spans="1:18" ht="153.75" x14ac:dyDescent="0.45">
      <c r="A110" s="602"/>
      <c r="B110" s="87"/>
      <c r="C110" s="67" t="s">
        <v>229</v>
      </c>
      <c r="D110" s="66" t="s">
        <v>18</v>
      </c>
      <c r="E110" s="66" t="s">
        <v>19</v>
      </c>
      <c r="F110" s="67" t="s">
        <v>52</v>
      </c>
      <c r="G110" s="88">
        <v>0</v>
      </c>
      <c r="H110" s="88">
        <v>0</v>
      </c>
      <c r="I110" s="88">
        <v>0</v>
      </c>
      <c r="J110" s="88">
        <v>0</v>
      </c>
      <c r="K110" s="88">
        <v>0</v>
      </c>
      <c r="L110" s="109" t="s">
        <v>230</v>
      </c>
      <c r="M110" s="39"/>
      <c r="N110" s="29"/>
      <c r="O110" s="30"/>
      <c r="P110" s="5"/>
      <c r="Q110" s="5"/>
      <c r="R110" s="5"/>
    </row>
    <row r="111" spans="1:18" ht="275.25" customHeight="1" x14ac:dyDescent="0.45">
      <c r="A111" s="602"/>
      <c r="B111" s="87"/>
      <c r="C111" s="67" t="s">
        <v>231</v>
      </c>
      <c r="D111" s="66" t="s">
        <v>18</v>
      </c>
      <c r="E111" s="66" t="s">
        <v>19</v>
      </c>
      <c r="F111" s="67" t="s">
        <v>52</v>
      </c>
      <c r="G111" s="88">
        <v>0</v>
      </c>
      <c r="H111" s="88">
        <v>0</v>
      </c>
      <c r="I111" s="88">
        <v>0</v>
      </c>
      <c r="J111" s="88">
        <v>0</v>
      </c>
      <c r="K111" s="88">
        <v>0</v>
      </c>
      <c r="L111" s="109" t="s">
        <v>232</v>
      </c>
      <c r="M111" s="39"/>
      <c r="N111" s="29"/>
      <c r="O111" s="30"/>
      <c r="P111" s="5"/>
      <c r="Q111" s="5"/>
      <c r="R111" s="5"/>
    </row>
    <row r="112" spans="1:18" ht="387.75" customHeight="1" x14ac:dyDescent="0.45">
      <c r="A112" s="603"/>
      <c r="B112" s="102" t="s">
        <v>233</v>
      </c>
      <c r="C112" s="29" t="s">
        <v>234</v>
      </c>
      <c r="D112" s="92" t="s">
        <v>18</v>
      </c>
      <c r="E112" s="92" t="s">
        <v>19</v>
      </c>
      <c r="F112" s="245" t="s">
        <v>37</v>
      </c>
      <c r="G112" s="220">
        <f>1417.2+1164.7</f>
        <v>2581.9</v>
      </c>
      <c r="H112" s="92">
        <f>2495.7+4577.6+1478.7</f>
        <v>8552</v>
      </c>
      <c r="I112" s="220">
        <v>7483</v>
      </c>
      <c r="J112" s="220">
        <v>0</v>
      </c>
      <c r="K112" s="220">
        <v>0</v>
      </c>
      <c r="L112" s="205" t="s">
        <v>235</v>
      </c>
      <c r="M112" s="39"/>
      <c r="N112" s="29"/>
      <c r="O112" s="246"/>
      <c r="P112" s="5"/>
      <c r="Q112" s="5"/>
      <c r="R112" s="5"/>
    </row>
    <row r="113" spans="1:18" ht="215.25" x14ac:dyDescent="0.45">
      <c r="A113" s="247"/>
      <c r="B113" s="87" t="s">
        <v>236</v>
      </c>
      <c r="C113" s="248" t="s">
        <v>237</v>
      </c>
      <c r="D113" s="66" t="s">
        <v>18</v>
      </c>
      <c r="E113" s="66" t="s">
        <v>19</v>
      </c>
      <c r="F113" s="67" t="s">
        <v>52</v>
      </c>
      <c r="G113" s="88">
        <v>0</v>
      </c>
      <c r="H113" s="88">
        <v>0</v>
      </c>
      <c r="I113" s="88">
        <v>0</v>
      </c>
      <c r="J113" s="88">
        <v>0</v>
      </c>
      <c r="K113" s="88">
        <v>0</v>
      </c>
      <c r="L113" s="109" t="s">
        <v>238</v>
      </c>
      <c r="M113" s="39"/>
      <c r="N113" s="29"/>
      <c r="O113" s="246"/>
      <c r="P113" s="5"/>
      <c r="Q113" s="5"/>
      <c r="R113" s="5"/>
    </row>
    <row r="114" spans="1:18" ht="123" x14ac:dyDescent="0.45">
      <c r="A114" s="249"/>
      <c r="B114" s="87"/>
      <c r="C114" s="248" t="s">
        <v>239</v>
      </c>
      <c r="D114" s="66" t="s">
        <v>18</v>
      </c>
      <c r="E114" s="66" t="s">
        <v>19</v>
      </c>
      <c r="F114" s="67" t="s">
        <v>52</v>
      </c>
      <c r="G114" s="88">
        <v>0</v>
      </c>
      <c r="H114" s="88">
        <v>0</v>
      </c>
      <c r="I114" s="88">
        <v>0</v>
      </c>
      <c r="J114" s="88">
        <v>0</v>
      </c>
      <c r="K114" s="88">
        <v>0</v>
      </c>
      <c r="L114" s="109" t="s">
        <v>240</v>
      </c>
      <c r="M114" s="39"/>
      <c r="N114" s="29"/>
      <c r="O114" s="246"/>
      <c r="P114" s="5"/>
      <c r="Q114" s="5"/>
      <c r="R114" s="5"/>
    </row>
    <row r="115" spans="1:18" ht="305.25" customHeight="1" x14ac:dyDescent="0.45">
      <c r="A115" s="228"/>
      <c r="B115" s="121"/>
      <c r="C115" s="197" t="s">
        <v>241</v>
      </c>
      <c r="D115" s="66" t="s">
        <v>18</v>
      </c>
      <c r="E115" s="66" t="s">
        <v>19</v>
      </c>
      <c r="F115" s="67" t="s">
        <v>52</v>
      </c>
      <c r="G115" s="88">
        <v>0</v>
      </c>
      <c r="H115" s="88">
        <v>0</v>
      </c>
      <c r="I115" s="88">
        <v>0</v>
      </c>
      <c r="J115" s="88">
        <v>0</v>
      </c>
      <c r="K115" s="88">
        <v>0</v>
      </c>
      <c r="L115" s="109" t="s">
        <v>242</v>
      </c>
      <c r="M115" s="39"/>
      <c r="N115" s="29"/>
      <c r="O115" s="246"/>
      <c r="P115" s="5"/>
      <c r="Q115" s="5"/>
      <c r="R115" s="5"/>
    </row>
    <row r="116" spans="1:18" ht="195.75" customHeight="1" x14ac:dyDescent="0.45">
      <c r="A116" s="228"/>
      <c r="B116" s="66" t="s">
        <v>243</v>
      </c>
      <c r="C116" s="182" t="s">
        <v>244</v>
      </c>
      <c r="D116" s="66" t="s">
        <v>18</v>
      </c>
      <c r="E116" s="66" t="s">
        <v>19</v>
      </c>
      <c r="F116" s="67" t="s">
        <v>52</v>
      </c>
      <c r="G116" s="88">
        <v>0</v>
      </c>
      <c r="H116" s="88">
        <v>0</v>
      </c>
      <c r="I116" s="88">
        <v>0</v>
      </c>
      <c r="J116" s="88">
        <v>0</v>
      </c>
      <c r="K116" s="88">
        <v>0</v>
      </c>
      <c r="L116" s="109" t="s">
        <v>245</v>
      </c>
      <c r="M116" s="39"/>
      <c r="N116" s="29"/>
      <c r="O116" s="246"/>
      <c r="P116" s="5"/>
      <c r="Q116" s="5"/>
      <c r="R116" s="5"/>
    </row>
    <row r="117" spans="1:18" ht="215.25" customHeight="1" x14ac:dyDescent="0.45">
      <c r="A117" s="228"/>
      <c r="B117" s="121"/>
      <c r="C117" s="182" t="s">
        <v>246</v>
      </c>
      <c r="D117" s="66" t="s">
        <v>247</v>
      </c>
      <c r="E117" s="66" t="s">
        <v>19</v>
      </c>
      <c r="F117" s="237" t="s">
        <v>37</v>
      </c>
      <c r="G117" s="217">
        <v>0</v>
      </c>
      <c r="H117" s="88">
        <f>672+260</f>
        <v>932</v>
      </c>
      <c r="I117" s="218">
        <v>288</v>
      </c>
      <c r="J117" s="571" t="s">
        <v>140</v>
      </c>
      <c r="K117" s="563"/>
      <c r="L117" s="109" t="s">
        <v>248</v>
      </c>
      <c r="M117" s="39"/>
      <c r="N117" s="29"/>
      <c r="O117" s="246"/>
      <c r="P117" s="5"/>
      <c r="Q117" s="5"/>
      <c r="R117" s="5"/>
    </row>
    <row r="118" spans="1:18" ht="42.75" customHeight="1" x14ac:dyDescent="0.45">
      <c r="A118" s="250"/>
      <c r="B118" s="225"/>
      <c r="C118" s="185" t="s">
        <v>48</v>
      </c>
      <c r="D118" s="251"/>
      <c r="E118" s="41"/>
      <c r="F118" s="467"/>
      <c r="G118" s="252">
        <f>ROUND((G70+G71+G72+G73+G75+G83+G84+G85+G86+G104+G106+G107+G108+G109+G110+G111+G94+G95+G96+G97+G99+G1180+G101+G90+G91),1)+G88+G93+G112</f>
        <v>184375</v>
      </c>
      <c r="H118" s="252">
        <f>ROUND((H70+H71+H72+H73+H75+H83+H84+H85+H86+H104+H106+H107+H108+H109+H110+H111+H94+H95+H96+H97+H99+H1180+H101+H90+H91+H112),1)+H117+H105+H93</f>
        <v>188303.19999999998</v>
      </c>
      <c r="I118" s="252">
        <f>ROUND((I70+I71+I72+I73+I75+I83+I84+I85+I86+I104+I106+I107+I108+I109+I110+I111+I94+I95+I96+I97+I99+I1180+I101+I90+I91),1)+I117+I112+I105+I93</f>
        <v>152521.60000000001</v>
      </c>
      <c r="J118" s="252">
        <f>ROUND((J70+J71+J72+J73+J75+J83+J84+J85+J86+J104+J106+J107+J108+J109+J110+J111+J94+J95+J96+J97+J99+J1180+J101+J90+J91),1)</f>
        <v>134132.5</v>
      </c>
      <c r="K118" s="252">
        <f>ROUND((K70+K71+K72+K73+K75+K83+K84+K85+K86+K104+K106+K107+K108+K109+K110+K111+K94+K95+K96+K97+K99+K1180+K101+K90+K91),1)</f>
        <v>145596.1</v>
      </c>
      <c r="L118" s="253"/>
      <c r="M118" s="254"/>
      <c r="N118" s="81"/>
      <c r="O118" s="81"/>
      <c r="P118" s="5"/>
      <c r="Q118" s="5"/>
      <c r="R118" s="5"/>
    </row>
    <row r="119" spans="1:18" ht="33" customHeight="1" x14ac:dyDescent="0.45">
      <c r="A119" s="192"/>
      <c r="B119" s="87"/>
      <c r="C119" s="609" t="s">
        <v>249</v>
      </c>
      <c r="D119" s="610"/>
      <c r="E119" s="610"/>
      <c r="F119" s="610"/>
      <c r="G119" s="610"/>
      <c r="H119" s="610"/>
      <c r="I119" s="610"/>
      <c r="J119" s="610"/>
      <c r="K119" s="610"/>
      <c r="L119" s="51"/>
      <c r="M119" s="39"/>
      <c r="N119" s="29"/>
      <c r="O119" s="30"/>
      <c r="P119" s="5"/>
      <c r="Q119" s="5"/>
      <c r="R119" s="5"/>
    </row>
    <row r="120" spans="1:18" ht="184.5" x14ac:dyDescent="0.45">
      <c r="A120" s="255">
        <v>4</v>
      </c>
      <c r="B120" s="87" t="s">
        <v>250</v>
      </c>
      <c r="C120" s="166" t="s">
        <v>251</v>
      </c>
      <c r="D120" s="115" t="s">
        <v>18</v>
      </c>
      <c r="E120" s="115" t="s">
        <v>19</v>
      </c>
      <c r="F120" s="45" t="s">
        <v>37</v>
      </c>
      <c r="G120" s="256">
        <f>1340+1872.5-1459.8</f>
        <v>1752.7</v>
      </c>
      <c r="H120" s="256">
        <f>1862</f>
        <v>1862</v>
      </c>
      <c r="I120" s="256">
        <f>800</f>
        <v>800</v>
      </c>
      <c r="J120" s="256">
        <f>800</f>
        <v>800</v>
      </c>
      <c r="K120" s="256">
        <f>800</f>
        <v>800</v>
      </c>
      <c r="L120" s="257" t="s">
        <v>252</v>
      </c>
      <c r="M120" s="39"/>
      <c r="N120" s="29"/>
      <c r="O120" s="30"/>
      <c r="P120" s="5"/>
      <c r="Q120" s="5"/>
      <c r="R120" s="5"/>
    </row>
    <row r="121" spans="1:18" ht="123" x14ac:dyDescent="0.45">
      <c r="A121" s="192"/>
      <c r="B121" s="121"/>
      <c r="C121" s="139" t="s">
        <v>253</v>
      </c>
      <c r="D121" s="46" t="s">
        <v>18</v>
      </c>
      <c r="E121" s="47" t="s">
        <v>19</v>
      </c>
      <c r="F121" s="45" t="s">
        <v>37</v>
      </c>
      <c r="G121" s="48">
        <v>170</v>
      </c>
      <c r="H121" s="48">
        <v>180</v>
      </c>
      <c r="I121" s="48">
        <v>190</v>
      </c>
      <c r="J121" s="48">
        <v>200</v>
      </c>
      <c r="K121" s="48">
        <v>200</v>
      </c>
      <c r="L121" s="161" t="s">
        <v>254</v>
      </c>
      <c r="M121" s="39"/>
      <c r="N121" s="29"/>
      <c r="O121" s="30"/>
      <c r="P121" s="5"/>
      <c r="Q121" s="5"/>
      <c r="R121" s="5"/>
    </row>
    <row r="122" spans="1:18" ht="90.75" customHeight="1" x14ac:dyDescent="0.45">
      <c r="A122" s="192"/>
      <c r="B122" s="87"/>
      <c r="C122" s="39" t="s">
        <v>255</v>
      </c>
      <c r="D122" s="23" t="s">
        <v>18</v>
      </c>
      <c r="E122" s="103" t="s">
        <v>19</v>
      </c>
      <c r="F122" s="123" t="s">
        <v>37</v>
      </c>
      <c r="G122" s="626" t="s">
        <v>256</v>
      </c>
      <c r="H122" s="593"/>
      <c r="I122" s="593"/>
      <c r="J122" s="593"/>
      <c r="K122" s="594"/>
      <c r="L122" s="258" t="s">
        <v>257</v>
      </c>
      <c r="M122" s="39"/>
      <c r="N122" s="29"/>
      <c r="O122" s="30"/>
      <c r="P122" s="5"/>
      <c r="Q122" s="5"/>
      <c r="R122" s="5"/>
    </row>
    <row r="123" spans="1:18" ht="105.75" customHeight="1" x14ac:dyDescent="0.45">
      <c r="A123" s="192"/>
      <c r="B123" s="197"/>
      <c r="C123" s="259" t="s">
        <v>258</v>
      </c>
      <c r="D123" s="23" t="s">
        <v>18</v>
      </c>
      <c r="E123" s="99" t="s">
        <v>19</v>
      </c>
      <c r="F123" s="155" t="s">
        <v>37</v>
      </c>
      <c r="G123" s="260">
        <v>750</v>
      </c>
      <c r="H123" s="260">
        <v>800</v>
      </c>
      <c r="I123" s="260">
        <v>820</v>
      </c>
      <c r="J123" s="260">
        <v>850</v>
      </c>
      <c r="K123" s="260">
        <v>850</v>
      </c>
      <c r="L123" s="261" t="s">
        <v>259</v>
      </c>
      <c r="M123" s="39"/>
      <c r="N123" s="29"/>
      <c r="O123" s="30"/>
      <c r="P123" s="5"/>
      <c r="Q123" s="5"/>
      <c r="R123" s="5"/>
    </row>
    <row r="124" spans="1:18" ht="215.25" x14ac:dyDescent="0.45">
      <c r="A124" s="192"/>
      <c r="B124" s="197"/>
      <c r="C124" s="262" t="s">
        <v>260</v>
      </c>
      <c r="D124" s="23" t="s">
        <v>18</v>
      </c>
      <c r="E124" s="103" t="s">
        <v>19</v>
      </c>
      <c r="F124" s="263" t="s">
        <v>37</v>
      </c>
      <c r="G124" s="264">
        <v>70</v>
      </c>
      <c r="H124" s="264">
        <v>70</v>
      </c>
      <c r="I124" s="264">
        <v>70</v>
      </c>
      <c r="J124" s="264">
        <v>70</v>
      </c>
      <c r="K124" s="264">
        <v>70</v>
      </c>
      <c r="L124" s="51" t="s">
        <v>261</v>
      </c>
      <c r="M124" s="39"/>
      <c r="N124" s="29"/>
      <c r="O124" s="30"/>
      <c r="P124" s="5"/>
      <c r="Q124" s="5"/>
      <c r="R124" s="5"/>
    </row>
    <row r="125" spans="1:18" ht="215.25" x14ac:dyDescent="0.45">
      <c r="A125" s="265"/>
      <c r="B125" s="197"/>
      <c r="C125" s="98" t="s">
        <v>262</v>
      </c>
      <c r="D125" s="115" t="s">
        <v>18</v>
      </c>
      <c r="E125" s="99" t="s">
        <v>19</v>
      </c>
      <c r="F125" s="155" t="s">
        <v>52</v>
      </c>
      <c r="G125" s="179">
        <v>0</v>
      </c>
      <c r="H125" s="179">
        <v>0</v>
      </c>
      <c r="I125" s="179">
        <v>0</v>
      </c>
      <c r="J125" s="179">
        <v>0</v>
      </c>
      <c r="K125" s="179">
        <v>0</v>
      </c>
      <c r="L125" s="266" t="s">
        <v>263</v>
      </c>
      <c r="M125" s="90"/>
      <c r="N125" s="29"/>
      <c r="O125" s="30"/>
      <c r="P125" s="5"/>
      <c r="Q125" s="5"/>
      <c r="R125" s="5"/>
    </row>
    <row r="126" spans="1:18" ht="246.75" customHeight="1" x14ac:dyDescent="0.45">
      <c r="A126" s="265"/>
      <c r="B126" s="267"/>
      <c r="C126" s="268" t="s">
        <v>264</v>
      </c>
      <c r="D126" s="47" t="s">
        <v>18</v>
      </c>
      <c r="E126" s="47" t="s">
        <v>19</v>
      </c>
      <c r="F126" s="45" t="s">
        <v>52</v>
      </c>
      <c r="G126" s="140">
        <v>0</v>
      </c>
      <c r="H126" s="140">
        <v>0</v>
      </c>
      <c r="I126" s="140">
        <v>0</v>
      </c>
      <c r="J126" s="140">
        <v>0</v>
      </c>
      <c r="K126" s="140">
        <v>0</v>
      </c>
      <c r="L126" s="269" t="s">
        <v>265</v>
      </c>
      <c r="M126" s="90"/>
      <c r="N126" s="29"/>
      <c r="O126" s="30"/>
      <c r="P126" s="5"/>
      <c r="Q126" s="5"/>
      <c r="R126" s="5"/>
    </row>
    <row r="127" spans="1:18" ht="195" customHeight="1" x14ac:dyDescent="0.45">
      <c r="A127" s="270"/>
      <c r="B127" s="197" t="s">
        <v>266</v>
      </c>
      <c r="C127" s="532" t="s">
        <v>267</v>
      </c>
      <c r="D127" s="99" t="s">
        <v>18</v>
      </c>
      <c r="E127" s="99" t="s">
        <v>19</v>
      </c>
      <c r="F127" s="155" t="s">
        <v>37</v>
      </c>
      <c r="G127" s="260">
        <v>900</v>
      </c>
      <c r="H127" s="260">
        <v>2136</v>
      </c>
      <c r="I127" s="533">
        <f>900+500</f>
        <v>1400</v>
      </c>
      <c r="J127" s="260">
        <v>900</v>
      </c>
      <c r="K127" s="260">
        <v>900</v>
      </c>
      <c r="L127" s="271" t="s">
        <v>268</v>
      </c>
      <c r="M127" s="29"/>
      <c r="N127" s="29"/>
      <c r="O127" s="30"/>
      <c r="P127" s="5"/>
      <c r="Q127" s="5"/>
      <c r="R127" s="5"/>
    </row>
    <row r="128" spans="1:18" ht="271.5" customHeight="1" x14ac:dyDescent="0.45">
      <c r="A128" s="192"/>
      <c r="B128" s="225" t="s">
        <v>269</v>
      </c>
      <c r="C128" s="272" t="s">
        <v>270</v>
      </c>
      <c r="D128" s="46" t="s">
        <v>18</v>
      </c>
      <c r="E128" s="41" t="s">
        <v>19</v>
      </c>
      <c r="F128" s="193" t="s">
        <v>37</v>
      </c>
      <c r="G128" s="273">
        <v>50</v>
      </c>
      <c r="H128" s="54">
        <v>20</v>
      </c>
      <c r="I128" s="273">
        <v>10</v>
      </c>
      <c r="J128" s="273">
        <v>10</v>
      </c>
      <c r="K128" s="273">
        <v>10</v>
      </c>
      <c r="L128" s="126" t="s">
        <v>271</v>
      </c>
      <c r="M128" s="29"/>
      <c r="N128" s="29"/>
      <c r="O128" s="30"/>
      <c r="P128" s="5"/>
      <c r="Q128" s="5"/>
      <c r="R128" s="5"/>
    </row>
    <row r="129" spans="1:18" ht="153.75" customHeight="1" x14ac:dyDescent="0.45">
      <c r="A129" s="192"/>
      <c r="B129" s="229"/>
      <c r="C129" s="274" t="s">
        <v>272</v>
      </c>
      <c r="D129" s="23" t="s">
        <v>18</v>
      </c>
      <c r="E129" s="66" t="s">
        <v>19</v>
      </c>
      <c r="F129" s="67" t="s">
        <v>37</v>
      </c>
      <c r="G129" s="273">
        <v>600</v>
      </c>
      <c r="H129" s="54">
        <v>0</v>
      </c>
      <c r="I129" s="273">
        <v>0</v>
      </c>
      <c r="J129" s="273">
        <v>0</v>
      </c>
      <c r="K129" s="273">
        <v>0</v>
      </c>
      <c r="L129" s="152" t="s">
        <v>273</v>
      </c>
      <c r="M129" s="29"/>
      <c r="N129" s="29"/>
      <c r="O129" s="30"/>
      <c r="P129" s="5"/>
      <c r="Q129" s="5"/>
      <c r="R129" s="5"/>
    </row>
    <row r="130" spans="1:18" ht="92.25" x14ac:dyDescent="0.45">
      <c r="A130" s="192"/>
      <c r="B130" s="229"/>
      <c r="C130" s="274" t="s">
        <v>274</v>
      </c>
      <c r="D130" s="23" t="s">
        <v>18</v>
      </c>
      <c r="E130" s="66" t="s">
        <v>19</v>
      </c>
      <c r="F130" s="67" t="s">
        <v>37</v>
      </c>
      <c r="G130" s="627" t="s">
        <v>97</v>
      </c>
      <c r="H130" s="627"/>
      <c r="I130" s="627"/>
      <c r="J130" s="627"/>
      <c r="K130" s="627"/>
      <c r="L130" s="275" t="s">
        <v>98</v>
      </c>
      <c r="M130" s="232"/>
      <c r="N130" s="29"/>
      <c r="O130" s="30"/>
      <c r="P130" s="5"/>
      <c r="Q130" s="5"/>
      <c r="R130" s="5"/>
    </row>
    <row r="131" spans="1:18" ht="98.25" customHeight="1" x14ac:dyDescent="0.45">
      <c r="A131" s="192"/>
      <c r="B131" s="229"/>
      <c r="C131" s="274" t="s">
        <v>275</v>
      </c>
      <c r="D131" s="23" t="s">
        <v>18</v>
      </c>
      <c r="E131" s="66" t="s">
        <v>19</v>
      </c>
      <c r="F131" s="67" t="s">
        <v>37</v>
      </c>
      <c r="G131" s="628" t="s">
        <v>97</v>
      </c>
      <c r="H131" s="628"/>
      <c r="I131" s="628"/>
      <c r="J131" s="628"/>
      <c r="K131" s="628"/>
      <c r="L131" s="233" t="s">
        <v>100</v>
      </c>
      <c r="M131" s="147"/>
      <c r="N131" s="29"/>
      <c r="O131" s="30"/>
      <c r="P131" s="5"/>
      <c r="Q131" s="5"/>
      <c r="R131" s="5"/>
    </row>
    <row r="132" spans="1:18" ht="180" customHeight="1" x14ac:dyDescent="0.45">
      <c r="A132" s="192"/>
      <c r="B132" s="229"/>
      <c r="C132" s="272" t="s">
        <v>276</v>
      </c>
      <c r="D132" s="24" t="s">
        <v>18</v>
      </c>
      <c r="E132" s="112" t="s">
        <v>19</v>
      </c>
      <c r="F132" s="104" t="s">
        <v>37</v>
      </c>
      <c r="G132" s="276">
        <v>20</v>
      </c>
      <c r="H132" s="276">
        <v>21</v>
      </c>
      <c r="I132" s="276">
        <v>22</v>
      </c>
      <c r="J132" s="276">
        <v>23</v>
      </c>
      <c r="K132" s="276">
        <v>24</v>
      </c>
      <c r="L132" s="233" t="s">
        <v>100</v>
      </c>
      <c r="M132" s="147"/>
      <c r="N132" s="29"/>
      <c r="O132" s="30"/>
      <c r="P132" s="5"/>
      <c r="Q132" s="5"/>
      <c r="R132" s="5"/>
    </row>
    <row r="133" spans="1:18" ht="117.75" customHeight="1" x14ac:dyDescent="0.45">
      <c r="A133" s="265"/>
      <c r="B133" s="229"/>
      <c r="C133" s="172" t="s">
        <v>277</v>
      </c>
      <c r="D133" s="66" t="s">
        <v>18</v>
      </c>
      <c r="E133" s="66" t="s">
        <v>19</v>
      </c>
      <c r="F133" s="67" t="s">
        <v>37</v>
      </c>
      <c r="G133" s="466">
        <v>200</v>
      </c>
      <c r="H133" s="466">
        <v>200</v>
      </c>
      <c r="I133" s="466">
        <v>200</v>
      </c>
      <c r="J133" s="466">
        <v>200</v>
      </c>
      <c r="K133" s="466">
        <v>200</v>
      </c>
      <c r="L133" s="244" t="s">
        <v>104</v>
      </c>
      <c r="M133" s="29"/>
      <c r="N133" s="29"/>
      <c r="O133" s="30"/>
      <c r="P133" s="5"/>
      <c r="Q133" s="5"/>
      <c r="R133" s="5"/>
    </row>
    <row r="134" spans="1:18" ht="92.25" x14ac:dyDescent="0.45">
      <c r="A134" s="265"/>
      <c r="B134" s="226"/>
      <c r="C134" s="214" t="s">
        <v>278</v>
      </c>
      <c r="D134" s="41" t="s">
        <v>18</v>
      </c>
      <c r="E134" s="41" t="s">
        <v>19</v>
      </c>
      <c r="F134" s="193" t="s">
        <v>37</v>
      </c>
      <c r="G134" s="276">
        <v>80</v>
      </c>
      <c r="H134" s="277">
        <v>40</v>
      </c>
      <c r="I134" s="103">
        <v>40</v>
      </c>
      <c r="J134" s="103">
        <v>0</v>
      </c>
      <c r="K134" s="221">
        <v>0</v>
      </c>
      <c r="L134" s="154" t="s">
        <v>203</v>
      </c>
      <c r="M134" s="29"/>
      <c r="N134" s="29"/>
      <c r="O134" s="30"/>
      <c r="P134" s="5"/>
      <c r="Q134" s="5"/>
      <c r="R134" s="5"/>
    </row>
    <row r="135" spans="1:18" ht="307.5" x14ac:dyDescent="0.45">
      <c r="A135" s="265"/>
      <c r="B135" s="66" t="s">
        <v>279</v>
      </c>
      <c r="C135" s="182" t="s">
        <v>280</v>
      </c>
      <c r="D135" s="115" t="s">
        <v>139</v>
      </c>
      <c r="E135" s="41" t="s">
        <v>19</v>
      </c>
      <c r="F135" s="193" t="s">
        <v>37</v>
      </c>
      <c r="G135" s="466">
        <v>0</v>
      </c>
      <c r="H135" s="66">
        <v>0</v>
      </c>
      <c r="I135" s="66">
        <v>32.5</v>
      </c>
      <c r="J135" s="571" t="s">
        <v>140</v>
      </c>
      <c r="K135" s="563"/>
      <c r="L135" s="109" t="s">
        <v>281</v>
      </c>
      <c r="M135" s="39"/>
      <c r="N135" s="29"/>
      <c r="O135" s="30"/>
      <c r="P135" s="5"/>
      <c r="Q135" s="5"/>
      <c r="R135" s="5"/>
    </row>
    <row r="136" spans="1:18" ht="42" customHeight="1" x14ac:dyDescent="0.45">
      <c r="A136" s="265"/>
      <c r="B136" s="278"/>
      <c r="C136" s="279" t="s">
        <v>48</v>
      </c>
      <c r="D136" s="280"/>
      <c r="E136" s="280"/>
      <c r="F136" s="281"/>
      <c r="G136" s="282">
        <f>G120+G121+G123+G124+G125+G127+G128+G129+G132+G133+G134+G135</f>
        <v>4592.7</v>
      </c>
      <c r="H136" s="282">
        <f>H120+H121+H123+H124+H125+H127+H128+H129+H132+H133+H134+H135</f>
        <v>5329</v>
      </c>
      <c r="I136" s="282">
        <f>I120+I121+I123+I124+I125+I127+I128+I129+I132+I133+I134+I135</f>
        <v>3584.5</v>
      </c>
      <c r="J136" s="282">
        <f>J120+J121+J123+J124+J125+J127+J128+J129+J132+J133+J134</f>
        <v>3053</v>
      </c>
      <c r="K136" s="282">
        <f>K120+K121+K123+K124+K125+K127+K128+K129+K132+K133+K134</f>
        <v>3054</v>
      </c>
      <c r="L136" s="283"/>
      <c r="M136" s="284"/>
      <c r="N136" s="81"/>
      <c r="O136" s="30"/>
      <c r="P136" s="5"/>
      <c r="Q136" s="5"/>
      <c r="R136" s="5"/>
    </row>
    <row r="137" spans="1:18" ht="40.5" customHeight="1" x14ac:dyDescent="0.45">
      <c r="A137" s="285"/>
      <c r="B137" s="87"/>
      <c r="C137" s="609" t="s">
        <v>282</v>
      </c>
      <c r="D137" s="610"/>
      <c r="E137" s="610"/>
      <c r="F137" s="610"/>
      <c r="G137" s="610"/>
      <c r="H137" s="610"/>
      <c r="I137" s="610"/>
      <c r="J137" s="610"/>
      <c r="K137" s="610"/>
      <c r="L137" s="51"/>
      <c r="M137" s="39"/>
      <c r="N137" s="29"/>
      <c r="O137" s="30"/>
      <c r="P137" s="5"/>
      <c r="Q137" s="5"/>
      <c r="R137" s="5"/>
    </row>
    <row r="138" spans="1:18" ht="184.5" x14ac:dyDescent="0.45">
      <c r="A138" s="255">
        <v>5</v>
      </c>
      <c r="B138" s="87" t="s">
        <v>283</v>
      </c>
      <c r="C138" s="286" t="s">
        <v>284</v>
      </c>
      <c r="D138" s="115" t="s">
        <v>18</v>
      </c>
      <c r="E138" s="66" t="s">
        <v>19</v>
      </c>
      <c r="F138" s="67" t="s">
        <v>37</v>
      </c>
      <c r="G138" s="256">
        <v>155858.70000000001</v>
      </c>
      <c r="H138" s="256">
        <v>164119.20000000001</v>
      </c>
      <c r="I138" s="256">
        <v>172325.2</v>
      </c>
      <c r="J138" s="287">
        <f>ROUND(I138*1.1,0)</f>
        <v>189558</v>
      </c>
      <c r="K138" s="287">
        <f>ROUND(J138*1.1,0)</f>
        <v>208514</v>
      </c>
      <c r="L138" s="257" t="s">
        <v>285</v>
      </c>
      <c r="M138" s="39"/>
      <c r="N138" s="29"/>
      <c r="O138" s="30"/>
      <c r="P138" s="31"/>
      <c r="Q138" s="5"/>
      <c r="R138" s="5"/>
    </row>
    <row r="139" spans="1:18" ht="316.5" customHeight="1" x14ac:dyDescent="0.45">
      <c r="A139" s="400"/>
      <c r="B139" s="121"/>
      <c r="C139" s="288" t="s">
        <v>286</v>
      </c>
      <c r="D139" s="289" t="s">
        <v>18</v>
      </c>
      <c r="E139" s="41" t="s">
        <v>19</v>
      </c>
      <c r="F139" s="290" t="s">
        <v>287</v>
      </c>
      <c r="G139" s="227">
        <v>16483.8</v>
      </c>
      <c r="H139" s="291">
        <v>17595</v>
      </c>
      <c r="I139" s="291">
        <v>18242.599999999999</v>
      </c>
      <c r="J139" s="292">
        <f>ROUND(I139*1.1,0)</f>
        <v>20067</v>
      </c>
      <c r="K139" s="292">
        <f>ROUND(J139*1.1,0)</f>
        <v>22074</v>
      </c>
      <c r="L139" s="207" t="s">
        <v>288</v>
      </c>
      <c r="M139" s="39"/>
      <c r="N139" s="29"/>
      <c r="O139" s="30"/>
      <c r="P139" s="31"/>
      <c r="Q139" s="5"/>
      <c r="R139" s="5"/>
    </row>
    <row r="140" spans="1:18" ht="93.75" customHeight="1" x14ac:dyDescent="0.45">
      <c r="A140" s="360"/>
      <c r="B140" s="293"/>
      <c r="C140" s="475" t="s">
        <v>289</v>
      </c>
      <c r="D140" s="611" t="s">
        <v>18</v>
      </c>
      <c r="E140" s="614" t="s">
        <v>19</v>
      </c>
      <c r="F140" s="614" t="s">
        <v>290</v>
      </c>
      <c r="G140" s="617">
        <v>1290</v>
      </c>
      <c r="H140" s="465">
        <v>0</v>
      </c>
      <c r="I140" s="294">
        <f>3851.2+1700</f>
        <v>5551.2</v>
      </c>
      <c r="J140" s="620" t="s">
        <v>291</v>
      </c>
      <c r="K140" s="621"/>
      <c r="L140" s="295" t="s">
        <v>292</v>
      </c>
      <c r="M140" s="29"/>
      <c r="N140" s="29"/>
      <c r="O140" s="30"/>
      <c r="P140" s="5"/>
      <c r="Q140" s="5"/>
      <c r="R140" s="5"/>
    </row>
    <row r="141" spans="1:18" ht="182.25" customHeight="1" x14ac:dyDescent="0.45">
      <c r="A141" s="602"/>
      <c r="B141" s="296"/>
      <c r="C141" s="473" t="s">
        <v>293</v>
      </c>
      <c r="D141" s="612"/>
      <c r="E141" s="615"/>
      <c r="F141" s="615"/>
      <c r="G141" s="618"/>
      <c r="H141" s="468"/>
      <c r="I141" s="468"/>
      <c r="J141" s="622"/>
      <c r="K141" s="623"/>
      <c r="L141" s="207" t="s">
        <v>294</v>
      </c>
      <c r="M141" s="39"/>
      <c r="N141" s="29"/>
      <c r="O141" s="30"/>
      <c r="P141" s="5"/>
      <c r="Q141" s="5"/>
      <c r="R141" s="5"/>
    </row>
    <row r="142" spans="1:18" ht="186" customHeight="1" x14ac:dyDescent="0.45">
      <c r="A142" s="602"/>
      <c r="B142" s="296"/>
      <c r="C142" s="473" t="s">
        <v>295</v>
      </c>
      <c r="D142" s="612"/>
      <c r="E142" s="615"/>
      <c r="F142" s="615"/>
      <c r="G142" s="618"/>
      <c r="H142" s="468"/>
      <c r="I142" s="468"/>
      <c r="J142" s="622"/>
      <c r="K142" s="623"/>
      <c r="L142" s="298"/>
      <c r="M142" s="299"/>
      <c r="N142" s="300"/>
      <c r="O142" s="30"/>
      <c r="P142" s="5"/>
      <c r="Q142" s="5"/>
      <c r="R142" s="5"/>
    </row>
    <row r="143" spans="1:18" ht="259.5" customHeight="1" x14ac:dyDescent="0.45">
      <c r="A143" s="360"/>
      <c r="B143" s="296"/>
      <c r="C143" s="473" t="s">
        <v>296</v>
      </c>
      <c r="D143" s="612"/>
      <c r="E143" s="615"/>
      <c r="F143" s="297"/>
      <c r="G143" s="618"/>
      <c r="H143" s="468"/>
      <c r="I143" s="468"/>
      <c r="J143" s="622"/>
      <c r="K143" s="623"/>
      <c r="L143" s="298"/>
      <c r="M143" s="299"/>
      <c r="N143" s="300"/>
      <c r="O143" s="30"/>
      <c r="P143" s="5"/>
      <c r="Q143" s="5"/>
      <c r="R143" s="5"/>
    </row>
    <row r="144" spans="1:18" ht="65.25" customHeight="1" x14ac:dyDescent="0.45">
      <c r="A144" s="360"/>
      <c r="B144" s="301"/>
      <c r="C144" s="529" t="s">
        <v>297</v>
      </c>
      <c r="D144" s="613"/>
      <c r="E144" s="616"/>
      <c r="F144" s="302"/>
      <c r="G144" s="619"/>
      <c r="H144" s="215"/>
      <c r="I144" s="215"/>
      <c r="J144" s="624"/>
      <c r="K144" s="625"/>
      <c r="L144" s="303"/>
      <c r="M144" s="299"/>
      <c r="N144" s="300"/>
      <c r="O144" s="30"/>
      <c r="P144" s="5"/>
      <c r="Q144" s="5"/>
      <c r="R144" s="5"/>
    </row>
    <row r="145" spans="1:18" ht="155.25" customHeight="1" x14ac:dyDescent="0.45">
      <c r="A145" s="360"/>
      <c r="B145" s="197"/>
      <c r="C145" s="304" t="s">
        <v>298</v>
      </c>
      <c r="D145" s="23" t="s">
        <v>18</v>
      </c>
      <c r="E145" s="24" t="s">
        <v>19</v>
      </c>
      <c r="F145" s="57" t="s">
        <v>52</v>
      </c>
      <c r="G145" s="25">
        <v>0</v>
      </c>
      <c r="H145" s="54">
        <v>0</v>
      </c>
      <c r="I145" s="54">
        <v>0</v>
      </c>
      <c r="J145" s="54">
        <v>0</v>
      </c>
      <c r="K145" s="54">
        <v>0</v>
      </c>
      <c r="L145" s="134" t="s">
        <v>299</v>
      </c>
      <c r="M145" s="29"/>
      <c r="N145" s="29"/>
      <c r="O145" s="30"/>
      <c r="P145" s="5"/>
      <c r="Q145" s="5"/>
      <c r="R145" s="5"/>
    </row>
    <row r="146" spans="1:18" ht="99.75" customHeight="1" x14ac:dyDescent="0.45">
      <c r="A146" s="360"/>
      <c r="B146" s="197"/>
      <c r="C146" s="305" t="s">
        <v>300</v>
      </c>
      <c r="D146" s="23" t="s">
        <v>18</v>
      </c>
      <c r="E146" s="24" t="s">
        <v>19</v>
      </c>
      <c r="F146" s="34" t="s">
        <v>52</v>
      </c>
      <c r="G146" s="306">
        <v>0</v>
      </c>
      <c r="H146" s="306">
        <v>0</v>
      </c>
      <c r="I146" s="306">
        <v>0</v>
      </c>
      <c r="J146" s="306">
        <v>0</v>
      </c>
      <c r="K146" s="306">
        <v>0</v>
      </c>
      <c r="L146" s="152" t="s">
        <v>301</v>
      </c>
      <c r="M146" s="29"/>
      <c r="N146" s="29"/>
      <c r="O146" s="30"/>
      <c r="P146" s="5"/>
      <c r="Q146" s="5"/>
      <c r="R146" s="5"/>
    </row>
    <row r="147" spans="1:18" ht="45.75" customHeight="1" x14ac:dyDescent="0.45">
      <c r="A147" s="307"/>
      <c r="B147" s="33"/>
      <c r="C147" s="308" t="s">
        <v>48</v>
      </c>
      <c r="D147" s="309"/>
      <c r="E147" s="309"/>
      <c r="F147" s="155"/>
      <c r="G147" s="310">
        <f>G138+G139+G145+G146+G140</f>
        <v>173632.5</v>
      </c>
      <c r="H147" s="310">
        <f>H138+H139+H145+H146</f>
        <v>181714.2</v>
      </c>
      <c r="I147" s="310">
        <f>I138+I139+I145+I146+I140</f>
        <v>196119.00000000003</v>
      </c>
      <c r="J147" s="310">
        <f>J138+J139+J145+J146</f>
        <v>209625</v>
      </c>
      <c r="K147" s="310">
        <f>K138+K139+K145+K146</f>
        <v>230588</v>
      </c>
      <c r="L147" s="311"/>
      <c r="M147" s="42"/>
      <c r="N147" s="29"/>
      <c r="O147" s="30"/>
      <c r="P147" s="5"/>
      <c r="Q147" s="5"/>
      <c r="R147" s="5"/>
    </row>
    <row r="148" spans="1:18" ht="35.25" customHeight="1" x14ac:dyDescent="0.45">
      <c r="A148" s="188"/>
      <c r="B148" s="312"/>
      <c r="C148" s="610" t="s">
        <v>302</v>
      </c>
      <c r="D148" s="610"/>
      <c r="E148" s="610"/>
      <c r="F148" s="610"/>
      <c r="G148" s="610"/>
      <c r="H148" s="610"/>
      <c r="I148" s="610"/>
      <c r="J148" s="610"/>
      <c r="K148" s="610"/>
      <c r="L148" s="51"/>
      <c r="M148" s="39"/>
      <c r="N148" s="29"/>
      <c r="O148" s="30"/>
      <c r="P148" s="5"/>
      <c r="Q148" s="5"/>
      <c r="R148" s="5"/>
    </row>
    <row r="149" spans="1:18" ht="114" customHeight="1" x14ac:dyDescent="0.45">
      <c r="A149" s="255">
        <v>6</v>
      </c>
      <c r="B149" s="87" t="s">
        <v>303</v>
      </c>
      <c r="C149" s="313" t="s">
        <v>304</v>
      </c>
      <c r="D149" s="115" t="s">
        <v>18</v>
      </c>
      <c r="E149" s="115" t="s">
        <v>19</v>
      </c>
      <c r="F149" s="45" t="s">
        <v>37</v>
      </c>
      <c r="G149" s="256">
        <v>199</v>
      </c>
      <c r="H149" s="256">
        <v>220</v>
      </c>
      <c r="I149" s="256">
        <v>240</v>
      </c>
      <c r="J149" s="256">
        <v>260</v>
      </c>
      <c r="K149" s="256">
        <v>280</v>
      </c>
      <c r="L149" s="161" t="s">
        <v>305</v>
      </c>
      <c r="M149" s="39"/>
      <c r="N149" s="29"/>
      <c r="O149" s="30"/>
      <c r="P149" s="5"/>
      <c r="Q149" s="5"/>
      <c r="R149" s="5"/>
    </row>
    <row r="150" spans="1:18" ht="123" x14ac:dyDescent="0.45">
      <c r="A150" s="108"/>
      <c r="B150" s="121"/>
      <c r="C150" s="172" t="s">
        <v>306</v>
      </c>
      <c r="D150" s="47" t="s">
        <v>18</v>
      </c>
      <c r="E150" s="47" t="s">
        <v>19</v>
      </c>
      <c r="F150" s="45" t="s">
        <v>37</v>
      </c>
      <c r="G150" s="48">
        <v>700</v>
      </c>
      <c r="H150" s="48">
        <v>710</v>
      </c>
      <c r="I150" s="48">
        <v>720</v>
      </c>
      <c r="J150" s="48">
        <v>730</v>
      </c>
      <c r="K150" s="48">
        <v>740</v>
      </c>
      <c r="L150" s="161" t="s">
        <v>307</v>
      </c>
      <c r="M150" s="39"/>
      <c r="N150" s="29"/>
      <c r="O150" s="30"/>
      <c r="P150" s="5"/>
      <c r="Q150" s="5"/>
      <c r="R150" s="5"/>
    </row>
    <row r="151" spans="1:18" ht="153.75" x14ac:dyDescent="0.45">
      <c r="A151" s="314"/>
      <c r="B151" s="102"/>
      <c r="C151" s="315" t="s">
        <v>308</v>
      </c>
      <c r="D151" s="46" t="s">
        <v>18</v>
      </c>
      <c r="E151" s="47" t="s">
        <v>19</v>
      </c>
      <c r="F151" s="45" t="s">
        <v>37</v>
      </c>
      <c r="G151" s="54">
        <v>199</v>
      </c>
      <c r="H151" s="54">
        <v>199</v>
      </c>
      <c r="I151" s="54">
        <v>199</v>
      </c>
      <c r="J151" s="54">
        <v>199</v>
      </c>
      <c r="K151" s="54">
        <v>199</v>
      </c>
      <c r="L151" s="161" t="s">
        <v>309</v>
      </c>
      <c r="M151" s="39"/>
      <c r="N151" s="29"/>
      <c r="O151" s="30"/>
      <c r="P151" s="5"/>
      <c r="Q151" s="5"/>
      <c r="R151" s="5"/>
    </row>
    <row r="152" spans="1:18" ht="183.75" customHeight="1" x14ac:dyDescent="0.45">
      <c r="A152" s="573"/>
      <c r="B152" s="87"/>
      <c r="C152" s="139" t="s">
        <v>310</v>
      </c>
      <c r="D152" s="115" t="s">
        <v>18</v>
      </c>
      <c r="E152" s="47" t="s">
        <v>19</v>
      </c>
      <c r="F152" s="45" t="s">
        <v>37</v>
      </c>
      <c r="G152" s="48">
        <v>700</v>
      </c>
      <c r="H152" s="48">
        <v>700</v>
      </c>
      <c r="I152" s="48">
        <v>700</v>
      </c>
      <c r="J152" s="48">
        <v>700</v>
      </c>
      <c r="K152" s="48">
        <v>700</v>
      </c>
      <c r="L152" s="161" t="s">
        <v>311</v>
      </c>
      <c r="M152" s="39"/>
      <c r="N152" s="29"/>
      <c r="O152" s="30"/>
      <c r="P152" s="5"/>
      <c r="Q152" s="5"/>
      <c r="R152" s="5"/>
    </row>
    <row r="153" spans="1:18" ht="216.75" customHeight="1" x14ac:dyDescent="0.45">
      <c r="A153" s="638"/>
      <c r="B153" s="121"/>
      <c r="C153" s="214" t="s">
        <v>312</v>
      </c>
      <c r="D153" s="46" t="s">
        <v>18</v>
      </c>
      <c r="E153" s="41" t="s">
        <v>19</v>
      </c>
      <c r="F153" s="193" t="s">
        <v>37</v>
      </c>
      <c r="G153" s="54">
        <v>80</v>
      </c>
      <c r="H153" s="54">
        <v>85</v>
      </c>
      <c r="I153" s="54">
        <v>90</v>
      </c>
      <c r="J153" s="54">
        <v>95</v>
      </c>
      <c r="K153" s="54">
        <v>100</v>
      </c>
      <c r="L153" s="196" t="s">
        <v>313</v>
      </c>
      <c r="M153" s="39"/>
      <c r="N153" s="29"/>
      <c r="O153" s="30"/>
      <c r="P153" s="5"/>
      <c r="Q153" s="5"/>
      <c r="R153" s="5"/>
    </row>
    <row r="154" spans="1:18" ht="33" customHeight="1" x14ac:dyDescent="0.45">
      <c r="A154" s="316"/>
      <c r="B154" s="33"/>
      <c r="C154" s="308" t="s">
        <v>48</v>
      </c>
      <c r="D154" s="309"/>
      <c r="E154" s="309"/>
      <c r="F154" s="155"/>
      <c r="G154" s="310">
        <f>G149+G150+G151+G152+G153</f>
        <v>1878</v>
      </c>
      <c r="H154" s="310">
        <f>H149+H150+H151+H152+H153</f>
        <v>1914</v>
      </c>
      <c r="I154" s="310">
        <f>I149+I150+I151+I152+I153</f>
        <v>1949</v>
      </c>
      <c r="J154" s="310">
        <f>J149+J150+J151+J152+J153</f>
        <v>1984</v>
      </c>
      <c r="K154" s="310">
        <f>K149+K150+K151+K152+K153</f>
        <v>2019</v>
      </c>
      <c r="L154" s="261"/>
      <c r="M154" s="39"/>
      <c r="N154" s="29"/>
      <c r="O154" s="30"/>
      <c r="P154" s="5"/>
      <c r="Q154" s="5"/>
      <c r="R154" s="5"/>
    </row>
    <row r="155" spans="1:18" ht="47.25" customHeight="1" x14ac:dyDescent="0.45">
      <c r="A155" s="317"/>
      <c r="B155" s="52"/>
      <c r="C155" s="635" t="s">
        <v>314</v>
      </c>
      <c r="D155" s="636"/>
      <c r="E155" s="636"/>
      <c r="F155" s="636"/>
      <c r="G155" s="636"/>
      <c r="H155" s="636"/>
      <c r="I155" s="636"/>
      <c r="J155" s="636"/>
      <c r="K155" s="637"/>
      <c r="L155" s="51"/>
      <c r="M155" s="39"/>
      <c r="N155" s="29"/>
      <c r="O155" s="30"/>
      <c r="P155" s="5"/>
      <c r="Q155" s="5"/>
      <c r="R155" s="5"/>
    </row>
    <row r="156" spans="1:18" ht="184.5" x14ac:dyDescent="0.45">
      <c r="A156" s="21">
        <v>7</v>
      </c>
      <c r="B156" s="22" t="s">
        <v>315</v>
      </c>
      <c r="C156" s="318" t="s">
        <v>316</v>
      </c>
      <c r="D156" s="23" t="s">
        <v>18</v>
      </c>
      <c r="E156" s="24" t="s">
        <v>19</v>
      </c>
      <c r="F156" s="57" t="s">
        <v>317</v>
      </c>
      <c r="G156" s="23">
        <v>461.5</v>
      </c>
      <c r="H156" s="319">
        <v>490</v>
      </c>
      <c r="I156" s="319">
        <v>0</v>
      </c>
      <c r="J156" s="319">
        <v>0</v>
      </c>
      <c r="K156" s="319">
        <v>0</v>
      </c>
      <c r="L156" s="320" t="s">
        <v>318</v>
      </c>
      <c r="M156" s="39"/>
      <c r="N156" s="29"/>
      <c r="O156" s="30"/>
      <c r="P156" s="5"/>
      <c r="Q156" s="5"/>
      <c r="R156" s="5"/>
    </row>
    <row r="157" spans="1:18" ht="398.25" customHeight="1" x14ac:dyDescent="0.45">
      <c r="A157" s="108"/>
      <c r="B157" s="87" t="s">
        <v>319</v>
      </c>
      <c r="C157" s="383" t="s">
        <v>320</v>
      </c>
      <c r="D157" s="115" t="s">
        <v>18</v>
      </c>
      <c r="E157" s="115" t="s">
        <v>19</v>
      </c>
      <c r="F157" s="135" t="s">
        <v>52</v>
      </c>
      <c r="G157" s="136">
        <v>0</v>
      </c>
      <c r="H157" s="136">
        <v>0</v>
      </c>
      <c r="I157" s="136">
        <v>0</v>
      </c>
      <c r="J157" s="136">
        <v>0</v>
      </c>
      <c r="K157" s="136">
        <v>0</v>
      </c>
      <c r="L157" s="321" t="s">
        <v>321</v>
      </c>
      <c r="M157" s="65"/>
      <c r="N157" s="101"/>
      <c r="O157" s="30"/>
      <c r="P157" s="5"/>
      <c r="Q157" s="5"/>
      <c r="R157" s="5"/>
    </row>
    <row r="158" spans="1:18" ht="215.25" x14ac:dyDescent="0.45">
      <c r="A158" s="40"/>
      <c r="B158" s="322"/>
      <c r="C158" s="226" t="s">
        <v>322</v>
      </c>
      <c r="D158" s="47" t="s">
        <v>18</v>
      </c>
      <c r="E158" s="47" t="s">
        <v>19</v>
      </c>
      <c r="F158" s="45" t="s">
        <v>52</v>
      </c>
      <c r="G158" s="140">
        <v>0</v>
      </c>
      <c r="H158" s="140">
        <v>0</v>
      </c>
      <c r="I158" s="140">
        <v>0</v>
      </c>
      <c r="J158" s="140">
        <v>0</v>
      </c>
      <c r="K158" s="140">
        <v>0</v>
      </c>
      <c r="L158" s="323"/>
      <c r="M158" s="65"/>
      <c r="N158" s="101"/>
      <c r="O158" s="30"/>
      <c r="P158" s="5"/>
      <c r="Q158" s="5"/>
      <c r="R158" s="5"/>
    </row>
    <row r="159" spans="1:18" ht="153.75" x14ac:dyDescent="0.45">
      <c r="A159" s="32"/>
      <c r="B159" s="121"/>
      <c r="C159" s="324" t="s">
        <v>323</v>
      </c>
      <c r="D159" s="103" t="s">
        <v>18</v>
      </c>
      <c r="E159" s="103" t="s">
        <v>19</v>
      </c>
      <c r="F159" s="123" t="s">
        <v>52</v>
      </c>
      <c r="G159" s="106">
        <v>0</v>
      </c>
      <c r="H159" s="106">
        <v>0</v>
      </c>
      <c r="I159" s="106">
        <v>0</v>
      </c>
      <c r="J159" s="106">
        <v>0</v>
      </c>
      <c r="K159" s="106">
        <v>0</v>
      </c>
      <c r="L159" s="325"/>
      <c r="M159" s="65"/>
      <c r="N159" s="101"/>
      <c r="O159" s="30"/>
      <c r="P159" s="5"/>
      <c r="Q159" s="5"/>
      <c r="R159" s="5"/>
    </row>
    <row r="160" spans="1:18" ht="213.75" customHeight="1" x14ac:dyDescent="0.45">
      <c r="A160" s="573"/>
      <c r="B160" s="87"/>
      <c r="C160" s="326" t="s">
        <v>324</v>
      </c>
      <c r="D160" s="66" t="s">
        <v>18</v>
      </c>
      <c r="E160" s="66" t="s">
        <v>19</v>
      </c>
      <c r="F160" s="67" t="s">
        <v>52</v>
      </c>
      <c r="G160" s="88">
        <v>0</v>
      </c>
      <c r="H160" s="88">
        <v>0</v>
      </c>
      <c r="I160" s="88">
        <v>0</v>
      </c>
      <c r="J160" s="88">
        <v>0</v>
      </c>
      <c r="K160" s="88">
        <v>0</v>
      </c>
      <c r="L160" s="323"/>
      <c r="M160" s="65"/>
      <c r="N160" s="101"/>
      <c r="O160" s="30"/>
      <c r="P160" s="5"/>
      <c r="Q160" s="5"/>
      <c r="R160" s="5"/>
    </row>
    <row r="161" spans="1:18" ht="264.75" customHeight="1" x14ac:dyDescent="0.45">
      <c r="A161" s="638"/>
      <c r="B161" s="267"/>
      <c r="C161" s="226" t="s">
        <v>325</v>
      </c>
      <c r="D161" s="41" t="s">
        <v>18</v>
      </c>
      <c r="E161" s="41" t="s">
        <v>19</v>
      </c>
      <c r="F161" s="193" t="s">
        <v>52</v>
      </c>
      <c r="G161" s="153">
        <v>0</v>
      </c>
      <c r="H161" s="153">
        <v>0</v>
      </c>
      <c r="I161" s="153">
        <v>0</v>
      </c>
      <c r="J161" s="153">
        <v>0</v>
      </c>
      <c r="K161" s="153">
        <v>0</v>
      </c>
      <c r="L161" s="219"/>
      <c r="M161" s="65"/>
      <c r="N161" s="101"/>
      <c r="O161" s="30"/>
      <c r="P161" s="5"/>
      <c r="Q161" s="5"/>
      <c r="R161" s="5"/>
    </row>
    <row r="162" spans="1:18" ht="234.75" customHeight="1" x14ac:dyDescent="0.45">
      <c r="A162" s="108"/>
      <c r="B162" s="102" t="s">
        <v>326</v>
      </c>
      <c r="C162" s="289" t="s">
        <v>327</v>
      </c>
      <c r="D162" s="46" t="s">
        <v>18</v>
      </c>
      <c r="E162" s="103" t="s">
        <v>19</v>
      </c>
      <c r="F162" s="327" t="s">
        <v>317</v>
      </c>
      <c r="G162" s="41">
        <v>3780.5</v>
      </c>
      <c r="H162" s="88">
        <f>1967.3+328.2+457.6</f>
        <v>2753.1</v>
      </c>
      <c r="I162" s="218">
        <v>128.1</v>
      </c>
      <c r="J162" s="571" t="s">
        <v>328</v>
      </c>
      <c r="K162" s="563"/>
      <c r="L162" s="629" t="s">
        <v>329</v>
      </c>
      <c r="M162" s="29"/>
      <c r="N162" s="29"/>
      <c r="O162" s="30"/>
      <c r="P162" s="5"/>
      <c r="Q162" s="5"/>
      <c r="R162" s="5"/>
    </row>
    <row r="163" spans="1:18" ht="267" customHeight="1" x14ac:dyDescent="0.45">
      <c r="A163" s="191"/>
      <c r="B163" s="87"/>
      <c r="C163" s="139" t="s">
        <v>330</v>
      </c>
      <c r="D163" s="115" t="s">
        <v>18</v>
      </c>
      <c r="E163" s="115" t="s">
        <v>19</v>
      </c>
      <c r="F163" s="159" t="s">
        <v>317</v>
      </c>
      <c r="G163" s="66">
        <v>1050.0999999999999</v>
      </c>
      <c r="H163" s="66">
        <f>888.8+165.1+215.3</f>
        <v>1269.1999999999998</v>
      </c>
      <c r="I163" s="218">
        <v>72.8</v>
      </c>
      <c r="J163" s="571" t="s">
        <v>328</v>
      </c>
      <c r="K163" s="563"/>
      <c r="L163" s="630"/>
      <c r="M163" s="29"/>
      <c r="N163" s="29"/>
      <c r="O163" s="330"/>
      <c r="P163" s="5"/>
      <c r="Q163" s="5"/>
      <c r="R163" s="5"/>
    </row>
    <row r="164" spans="1:18" ht="177" customHeight="1" x14ac:dyDescent="0.45">
      <c r="A164" s="200"/>
      <c r="B164" s="121"/>
      <c r="C164" s="139" t="s">
        <v>331</v>
      </c>
      <c r="D164" s="47" t="s">
        <v>11</v>
      </c>
      <c r="E164" s="115" t="s">
        <v>19</v>
      </c>
      <c r="F164" s="331" t="s">
        <v>37</v>
      </c>
      <c r="G164" s="66">
        <v>0</v>
      </c>
      <c r="H164" s="332">
        <v>1958.21</v>
      </c>
      <c r="I164" s="466">
        <v>0</v>
      </c>
      <c r="J164" s="466">
        <v>0</v>
      </c>
      <c r="K164" s="466">
        <v>0</v>
      </c>
      <c r="L164" s="244" t="s">
        <v>332</v>
      </c>
      <c r="M164" s="29"/>
      <c r="N164" s="29"/>
      <c r="O164" s="330"/>
      <c r="P164" s="5"/>
      <c r="Q164" s="5"/>
      <c r="R164" s="5"/>
    </row>
    <row r="165" spans="1:18" ht="186.75" customHeight="1" x14ac:dyDescent="0.45">
      <c r="A165" s="200"/>
      <c r="B165" s="121"/>
      <c r="C165" s="139" t="s">
        <v>333</v>
      </c>
      <c r="D165" s="47" t="s">
        <v>11</v>
      </c>
      <c r="E165" s="115" t="s">
        <v>19</v>
      </c>
      <c r="F165" s="331" t="s">
        <v>37</v>
      </c>
      <c r="G165" s="66">
        <v>0</v>
      </c>
      <c r="H165" s="332">
        <v>875.64</v>
      </c>
      <c r="I165" s="466">
        <v>0</v>
      </c>
      <c r="J165" s="466">
        <v>0</v>
      </c>
      <c r="K165" s="466">
        <v>0</v>
      </c>
      <c r="L165" s="244" t="s">
        <v>332</v>
      </c>
      <c r="M165" s="29"/>
      <c r="N165" s="29"/>
      <c r="O165" s="330"/>
      <c r="P165" s="5"/>
      <c r="Q165" s="5"/>
      <c r="R165" s="5"/>
    </row>
    <row r="166" spans="1:18" ht="241.5" customHeight="1" x14ac:dyDescent="0.45">
      <c r="A166" s="200"/>
      <c r="B166" s="121"/>
      <c r="C166" s="333" t="s">
        <v>334</v>
      </c>
      <c r="D166" s="47" t="s">
        <v>335</v>
      </c>
      <c r="E166" s="115" t="s">
        <v>19</v>
      </c>
      <c r="F166" s="331" t="s">
        <v>37</v>
      </c>
      <c r="G166" s="66">
        <v>0</v>
      </c>
      <c r="H166" s="332">
        <v>230.4</v>
      </c>
      <c r="I166" s="466">
        <v>178.1</v>
      </c>
      <c r="J166" s="466">
        <v>0</v>
      </c>
      <c r="K166" s="466">
        <v>0</v>
      </c>
      <c r="L166" s="244" t="s">
        <v>336</v>
      </c>
      <c r="M166" s="29"/>
      <c r="N166" s="29"/>
      <c r="O166" s="330"/>
      <c r="P166" s="5"/>
      <c r="Q166" s="5"/>
      <c r="R166" s="5"/>
    </row>
    <row r="167" spans="1:18" ht="217.5" customHeight="1" x14ac:dyDescent="0.45">
      <c r="A167" s="631"/>
      <c r="B167" s="87" t="s">
        <v>337</v>
      </c>
      <c r="C167" s="334" t="s">
        <v>338</v>
      </c>
      <c r="D167" s="47" t="s">
        <v>18</v>
      </c>
      <c r="E167" s="335" t="s">
        <v>19</v>
      </c>
      <c r="F167" s="336" t="s">
        <v>37</v>
      </c>
      <c r="G167" s="632" t="s">
        <v>339</v>
      </c>
      <c r="H167" s="633"/>
      <c r="I167" s="633"/>
      <c r="J167" s="633"/>
      <c r="K167" s="634"/>
      <c r="L167" s="337" t="s">
        <v>340</v>
      </c>
      <c r="M167" s="338"/>
      <c r="N167" s="338"/>
      <c r="O167" s="30"/>
      <c r="P167" s="5"/>
      <c r="Q167" s="5"/>
      <c r="R167" s="5"/>
    </row>
    <row r="168" spans="1:18" ht="120.75" customHeight="1" x14ac:dyDescent="0.45">
      <c r="A168" s="602"/>
      <c r="B168" s="121"/>
      <c r="C168" s="315" t="s">
        <v>341</v>
      </c>
      <c r="D168" s="339" t="s">
        <v>18</v>
      </c>
      <c r="E168" s="66" t="s">
        <v>19</v>
      </c>
      <c r="F168" s="262" t="s">
        <v>52</v>
      </c>
      <c r="G168" s="140">
        <v>0</v>
      </c>
      <c r="H168" s="140">
        <v>0</v>
      </c>
      <c r="I168" s="140">
        <v>0</v>
      </c>
      <c r="J168" s="140">
        <v>0</v>
      </c>
      <c r="K168" s="140">
        <v>0</v>
      </c>
      <c r="L168" s="51" t="s">
        <v>342</v>
      </c>
      <c r="M168" s="39"/>
      <c r="N168" s="29"/>
      <c r="O168" s="30"/>
      <c r="P168" s="5"/>
      <c r="Q168" s="5"/>
      <c r="R168" s="5"/>
    </row>
    <row r="169" spans="1:18" ht="307.5" x14ac:dyDescent="0.45">
      <c r="A169" s="191"/>
      <c r="B169" s="340" t="s">
        <v>343</v>
      </c>
      <c r="C169" s="340" t="s">
        <v>344</v>
      </c>
      <c r="D169" s="23" t="s">
        <v>18</v>
      </c>
      <c r="E169" s="92" t="s">
        <v>19</v>
      </c>
      <c r="F169" s="61" t="s">
        <v>37</v>
      </c>
      <c r="G169" s="220">
        <v>800</v>
      </c>
      <c r="H169" s="220">
        <v>600</v>
      </c>
      <c r="I169" s="220">
        <v>900</v>
      </c>
      <c r="J169" s="220">
        <v>600</v>
      </c>
      <c r="K169" s="220">
        <v>800</v>
      </c>
      <c r="L169" s="295" t="s">
        <v>345</v>
      </c>
      <c r="M169" s="29"/>
      <c r="N169" s="29"/>
      <c r="O169" s="30"/>
      <c r="P169" s="5"/>
      <c r="Q169" s="5"/>
      <c r="R169" s="5"/>
    </row>
    <row r="170" spans="1:18" ht="48" customHeight="1" x14ac:dyDescent="0.45">
      <c r="A170" s="341"/>
      <c r="B170" s="342"/>
      <c r="C170" s="308" t="s">
        <v>48</v>
      </c>
      <c r="D170" s="99"/>
      <c r="E170" s="99"/>
      <c r="F170" s="155"/>
      <c r="G170" s="343">
        <f>G156+G157+G158+G159+G160+G161+G168+G169+G162+G163</f>
        <v>6092.1</v>
      </c>
      <c r="H170" s="343">
        <f>H156+H157+H158+H159+H160+H161+H168+H169+H163+H162+H164+H165+H166</f>
        <v>8176.5499999999993</v>
      </c>
      <c r="I170" s="343">
        <f>I156+I157+I158+I159+I160+I161+I168+I169+I166+I162+I163</f>
        <v>1278.9999999999998</v>
      </c>
      <c r="J170" s="343">
        <f>J156+J157+J158+J159+J160+J161+J168+J169</f>
        <v>600</v>
      </c>
      <c r="K170" s="343">
        <f>K156+K157+K158+K159+K160+K161+K168+K169</f>
        <v>800</v>
      </c>
      <c r="L170" s="261"/>
      <c r="M170" s="39"/>
      <c r="N170" s="29"/>
      <c r="O170" s="30"/>
      <c r="P170" s="5"/>
      <c r="Q170" s="5"/>
      <c r="R170" s="5"/>
    </row>
    <row r="171" spans="1:18" ht="61.5" customHeight="1" x14ac:dyDescent="0.45">
      <c r="A171" s="344"/>
      <c r="B171" s="83"/>
      <c r="C171" s="635" t="s">
        <v>346</v>
      </c>
      <c r="D171" s="636"/>
      <c r="E171" s="636"/>
      <c r="F171" s="636"/>
      <c r="G171" s="636"/>
      <c r="H171" s="636"/>
      <c r="I171" s="636"/>
      <c r="J171" s="636"/>
      <c r="K171" s="637"/>
      <c r="L171" s="51"/>
      <c r="M171" s="39"/>
      <c r="N171" s="29"/>
      <c r="O171" s="30"/>
      <c r="P171" s="5"/>
      <c r="Q171" s="5"/>
      <c r="R171" s="5"/>
    </row>
    <row r="172" spans="1:18" ht="215.25" x14ac:dyDescent="0.45">
      <c r="A172" s="345">
        <v>8</v>
      </c>
      <c r="B172" s="87" t="s">
        <v>347</v>
      </c>
      <c r="C172" s="286" t="s">
        <v>348</v>
      </c>
      <c r="D172" s="115" t="s">
        <v>18</v>
      </c>
      <c r="E172" s="115" t="s">
        <v>19</v>
      </c>
      <c r="F172" s="45" t="s">
        <v>37</v>
      </c>
      <c r="G172" s="115">
        <v>90.5</v>
      </c>
      <c r="H172" s="115">
        <v>90.5</v>
      </c>
      <c r="I172" s="115">
        <f>72.4+18.1</f>
        <v>90.5</v>
      </c>
      <c r="J172" s="115">
        <v>72.400000000000006</v>
      </c>
      <c r="K172" s="115">
        <v>72.400000000000006</v>
      </c>
      <c r="L172" s="257" t="s">
        <v>349</v>
      </c>
      <c r="M172" s="39"/>
      <c r="N172" s="29"/>
      <c r="O172" s="30"/>
      <c r="P172" s="31"/>
      <c r="Q172" s="5"/>
      <c r="R172" s="5"/>
    </row>
    <row r="173" spans="1:18" ht="252" customHeight="1" x14ac:dyDescent="0.45">
      <c r="A173" s="631"/>
      <c r="B173" s="121"/>
      <c r="C173" s="346" t="s">
        <v>350</v>
      </c>
      <c r="D173" s="47" t="s">
        <v>18</v>
      </c>
      <c r="E173" s="47" t="s">
        <v>19</v>
      </c>
      <c r="F173" s="45" t="s">
        <v>37</v>
      </c>
      <c r="G173" s="140">
        <v>381</v>
      </c>
      <c r="H173" s="140">
        <v>412.2</v>
      </c>
      <c r="I173" s="140">
        <f>442.3+36.3</f>
        <v>478.6</v>
      </c>
      <c r="J173" s="347">
        <v>487</v>
      </c>
      <c r="K173" s="347">
        <f>ROUND(J173*1.1,0)</f>
        <v>536</v>
      </c>
      <c r="L173" s="161" t="s">
        <v>351</v>
      </c>
      <c r="M173" s="39"/>
      <c r="N173" s="29"/>
      <c r="O173" s="30"/>
      <c r="P173" s="31"/>
      <c r="Q173" s="5"/>
      <c r="R173" s="5"/>
    </row>
    <row r="174" spans="1:18" ht="243.75" customHeight="1" x14ac:dyDescent="0.45">
      <c r="A174" s="602"/>
      <c r="B174" s="301"/>
      <c r="C174" s="214" t="s">
        <v>352</v>
      </c>
      <c r="D174" s="41" t="s">
        <v>18</v>
      </c>
      <c r="E174" s="41" t="s">
        <v>19</v>
      </c>
      <c r="F174" s="193" t="s">
        <v>37</v>
      </c>
      <c r="G174" s="153">
        <v>44</v>
      </c>
      <c r="H174" s="153">
        <v>68</v>
      </c>
      <c r="I174" s="153">
        <f>51.1+25.6</f>
        <v>76.7</v>
      </c>
      <c r="J174" s="348">
        <v>56</v>
      </c>
      <c r="K174" s="349">
        <f>ROUND(J174*1.1,0)</f>
        <v>62</v>
      </c>
      <c r="L174" s="196" t="s">
        <v>351</v>
      </c>
      <c r="M174" s="39"/>
      <c r="N174" s="29"/>
      <c r="O174" s="30"/>
      <c r="P174" s="31"/>
      <c r="Q174" s="5"/>
      <c r="R174" s="5"/>
    </row>
    <row r="175" spans="1:18" ht="240.75" customHeight="1" x14ac:dyDescent="0.45">
      <c r="A175" s="602"/>
      <c r="B175" s="301"/>
      <c r="C175" s="277" t="s">
        <v>353</v>
      </c>
      <c r="D175" s="41" t="s">
        <v>18</v>
      </c>
      <c r="E175" s="221" t="s">
        <v>19</v>
      </c>
      <c r="F175" s="193" t="s">
        <v>37</v>
      </c>
      <c r="G175" s="350">
        <f>2.6*6*2</f>
        <v>31.200000000000003</v>
      </c>
      <c r="H175" s="106">
        <v>340</v>
      </c>
      <c r="I175" s="106">
        <f>3*6*2+347.5</f>
        <v>383.5</v>
      </c>
      <c r="J175" s="351">
        <v>38.9</v>
      </c>
      <c r="K175" s="339">
        <v>42</v>
      </c>
      <c r="L175" s="38" t="s">
        <v>351</v>
      </c>
      <c r="M175" s="39"/>
      <c r="N175" s="29"/>
      <c r="O175" s="30"/>
      <c r="P175" s="31"/>
      <c r="Q175" s="5"/>
      <c r="R175" s="5"/>
    </row>
    <row r="176" spans="1:18" ht="153.75" x14ac:dyDescent="0.45">
      <c r="A176" s="192"/>
      <c r="B176" s="87"/>
      <c r="C176" s="164" t="s">
        <v>354</v>
      </c>
      <c r="D176" s="23" t="s">
        <v>18</v>
      </c>
      <c r="E176" s="24" t="s">
        <v>19</v>
      </c>
      <c r="F176" s="263" t="s">
        <v>52</v>
      </c>
      <c r="G176" s="319">
        <v>0</v>
      </c>
      <c r="H176" s="319">
        <v>0</v>
      </c>
      <c r="I176" s="319">
        <v>0</v>
      </c>
      <c r="J176" s="319">
        <v>0</v>
      </c>
      <c r="K176" s="319">
        <v>0</v>
      </c>
      <c r="L176" s="320" t="s">
        <v>355</v>
      </c>
      <c r="M176" s="39"/>
      <c r="N176" s="29"/>
      <c r="O176" s="30"/>
      <c r="P176" s="5"/>
      <c r="Q176" s="5"/>
      <c r="R176" s="5"/>
    </row>
    <row r="177" spans="1:18" ht="184.5" x14ac:dyDescent="0.45">
      <c r="A177" s="285"/>
      <c r="B177" s="87"/>
      <c r="C177" s="304" t="s">
        <v>356</v>
      </c>
      <c r="D177" s="23" t="s">
        <v>18</v>
      </c>
      <c r="E177" s="24" t="s">
        <v>19</v>
      </c>
      <c r="F177" s="263" t="s">
        <v>52</v>
      </c>
      <c r="G177" s="319">
        <v>0</v>
      </c>
      <c r="H177" s="319">
        <v>0</v>
      </c>
      <c r="I177" s="319">
        <v>0</v>
      </c>
      <c r="J177" s="319">
        <v>0</v>
      </c>
      <c r="K177" s="319">
        <v>0</v>
      </c>
      <c r="L177" s="320" t="s">
        <v>357</v>
      </c>
      <c r="M177" s="39"/>
      <c r="N177" s="29"/>
      <c r="O177" s="30"/>
      <c r="P177" s="5"/>
      <c r="Q177" s="5"/>
      <c r="R177" s="5"/>
    </row>
    <row r="178" spans="1:18" ht="37.5" customHeight="1" x14ac:dyDescent="0.45">
      <c r="A178" s="352"/>
      <c r="B178" s="87"/>
      <c r="C178" s="353" t="s">
        <v>48</v>
      </c>
      <c r="D178" s="115"/>
      <c r="E178" s="115"/>
      <c r="F178" s="135"/>
      <c r="G178" s="354">
        <f>SUM(G172:G177)</f>
        <v>546.70000000000005</v>
      </c>
      <c r="H178" s="354">
        <f>SUM(H172:H177)</f>
        <v>910.7</v>
      </c>
      <c r="I178" s="354">
        <f>SUM(I172:I177)</f>
        <v>1029.3000000000002</v>
      </c>
      <c r="J178" s="354">
        <f>SUM(J172:J177)</f>
        <v>654.29999999999995</v>
      </c>
      <c r="K178" s="354">
        <f>SUM(K172:K177)</f>
        <v>712.4</v>
      </c>
      <c r="L178" s="257"/>
      <c r="M178" s="39"/>
      <c r="N178" s="81"/>
      <c r="O178" s="81"/>
      <c r="P178" s="5"/>
      <c r="Q178" s="5"/>
      <c r="R178" s="5"/>
    </row>
    <row r="179" spans="1:18" ht="46.5" customHeight="1" x14ac:dyDescent="0.45">
      <c r="A179" s="192"/>
      <c r="B179" s="218"/>
      <c r="C179" s="651" t="s">
        <v>358</v>
      </c>
      <c r="D179" s="636"/>
      <c r="E179" s="636"/>
      <c r="F179" s="636"/>
      <c r="G179" s="636"/>
      <c r="H179" s="636"/>
      <c r="I179" s="636"/>
      <c r="J179" s="636"/>
      <c r="K179" s="637"/>
      <c r="L179" s="51"/>
      <c r="M179" s="39"/>
      <c r="N179" s="29"/>
      <c r="O179" s="30"/>
      <c r="P179" s="5"/>
      <c r="Q179" s="5"/>
      <c r="R179" s="5"/>
    </row>
    <row r="180" spans="1:18" ht="181.5" customHeight="1" x14ac:dyDescent="0.45">
      <c r="A180" s="355">
        <v>9</v>
      </c>
      <c r="B180" s="87" t="s">
        <v>359</v>
      </c>
      <c r="C180" s="98" t="s">
        <v>360</v>
      </c>
      <c r="D180" s="115" t="s">
        <v>18</v>
      </c>
      <c r="E180" s="115" t="s">
        <v>19</v>
      </c>
      <c r="F180" s="45" t="s">
        <v>37</v>
      </c>
      <c r="G180" s="136">
        <v>20</v>
      </c>
      <c r="H180" s="136">
        <v>20</v>
      </c>
      <c r="I180" s="167">
        <v>20</v>
      </c>
      <c r="J180" s="167">
        <v>20</v>
      </c>
      <c r="K180" s="167">
        <v>20</v>
      </c>
      <c r="L180" s="257" t="s">
        <v>361</v>
      </c>
      <c r="M180" s="39"/>
      <c r="N180" s="29"/>
      <c r="O180" s="30"/>
      <c r="P180" s="5"/>
      <c r="Q180" s="5"/>
      <c r="R180" s="5"/>
    </row>
    <row r="181" spans="1:18" ht="102.75" customHeight="1" x14ac:dyDescent="0.45">
      <c r="A181" s="360"/>
      <c r="B181" s="121"/>
      <c r="C181" s="262" t="s">
        <v>362</v>
      </c>
      <c r="D181" s="103" t="s">
        <v>18</v>
      </c>
      <c r="E181" s="103" t="s">
        <v>19</v>
      </c>
      <c r="F181" s="263" t="s">
        <v>37</v>
      </c>
      <c r="G181" s="143">
        <v>70</v>
      </c>
      <c r="H181" s="143">
        <v>70</v>
      </c>
      <c r="I181" s="143">
        <v>105</v>
      </c>
      <c r="J181" s="143">
        <v>105</v>
      </c>
      <c r="K181" s="143">
        <v>105</v>
      </c>
      <c r="L181" s="38" t="s">
        <v>363</v>
      </c>
      <c r="M181" s="39"/>
      <c r="N181" s="29"/>
      <c r="O181" s="30"/>
      <c r="P181" s="5"/>
      <c r="Q181" s="5"/>
      <c r="R181" s="5"/>
    </row>
    <row r="182" spans="1:18" ht="172.5" customHeight="1" x14ac:dyDescent="0.45">
      <c r="A182" s="360"/>
      <c r="B182" s="87"/>
      <c r="C182" s="356" t="s">
        <v>364</v>
      </c>
      <c r="D182" s="24" t="s">
        <v>18</v>
      </c>
      <c r="E182" s="24" t="s">
        <v>19</v>
      </c>
      <c r="F182" s="263" t="s">
        <v>37</v>
      </c>
      <c r="G182" s="319">
        <v>40</v>
      </c>
      <c r="H182" s="319">
        <v>40</v>
      </c>
      <c r="I182" s="319">
        <v>40</v>
      </c>
      <c r="J182" s="319">
        <v>50</v>
      </c>
      <c r="K182" s="319">
        <v>50</v>
      </c>
      <c r="L182" s="320" t="s">
        <v>365</v>
      </c>
      <c r="M182" s="39"/>
      <c r="N182" s="29"/>
      <c r="O182" s="30"/>
      <c r="P182" s="5"/>
      <c r="Q182" s="5"/>
      <c r="R182" s="5"/>
    </row>
    <row r="183" spans="1:18" ht="66.75" customHeight="1" x14ac:dyDescent="0.45">
      <c r="A183" s="191"/>
      <c r="B183" s="87"/>
      <c r="C183" s="98" t="s">
        <v>366</v>
      </c>
      <c r="D183" s="115" t="s">
        <v>18</v>
      </c>
      <c r="E183" s="115" t="s">
        <v>19</v>
      </c>
      <c r="F183" s="45" t="s">
        <v>37</v>
      </c>
      <c r="G183" s="136">
        <v>120</v>
      </c>
      <c r="H183" s="136">
        <v>120</v>
      </c>
      <c r="I183" s="136">
        <v>120</v>
      </c>
      <c r="J183" s="136">
        <v>160</v>
      </c>
      <c r="K183" s="136">
        <v>160</v>
      </c>
      <c r="L183" s="257" t="s">
        <v>367</v>
      </c>
      <c r="M183" s="39"/>
      <c r="N183" s="29"/>
      <c r="O183" s="30"/>
      <c r="P183" s="5"/>
      <c r="Q183" s="5"/>
      <c r="R183" s="5"/>
    </row>
    <row r="184" spans="1:18" ht="307.5" x14ac:dyDescent="0.45">
      <c r="A184" s="200"/>
      <c r="B184" s="121"/>
      <c r="C184" s="289" t="s">
        <v>368</v>
      </c>
      <c r="D184" s="103" t="s">
        <v>18</v>
      </c>
      <c r="E184" s="103" t="s">
        <v>19</v>
      </c>
      <c r="F184" s="263" t="s">
        <v>37</v>
      </c>
      <c r="G184" s="106">
        <v>30</v>
      </c>
      <c r="H184" s="106">
        <v>30</v>
      </c>
      <c r="I184" s="106">
        <v>30</v>
      </c>
      <c r="J184" s="106">
        <v>45</v>
      </c>
      <c r="K184" s="106">
        <v>45</v>
      </c>
      <c r="L184" s="51" t="s">
        <v>369</v>
      </c>
      <c r="M184" s="39"/>
      <c r="N184" s="29"/>
      <c r="O184" s="30"/>
      <c r="P184" s="5"/>
      <c r="Q184" s="5"/>
      <c r="R184" s="5"/>
    </row>
    <row r="185" spans="1:18" ht="215.25" x14ac:dyDescent="0.45">
      <c r="A185" s="602"/>
      <c r="B185" s="87"/>
      <c r="C185" s="98" t="s">
        <v>370</v>
      </c>
      <c r="D185" s="115" t="s">
        <v>18</v>
      </c>
      <c r="E185" s="115" t="s">
        <v>19</v>
      </c>
      <c r="F185" s="45" t="s">
        <v>37</v>
      </c>
      <c r="G185" s="136">
        <v>35</v>
      </c>
      <c r="H185" s="136">
        <v>35</v>
      </c>
      <c r="I185" s="136">
        <v>40</v>
      </c>
      <c r="J185" s="136">
        <v>45</v>
      </c>
      <c r="K185" s="136">
        <v>50</v>
      </c>
      <c r="L185" s="161" t="s">
        <v>371</v>
      </c>
      <c r="M185" s="39"/>
      <c r="N185" s="29"/>
      <c r="O185" s="30"/>
      <c r="P185" s="5"/>
      <c r="Q185" s="5"/>
      <c r="R185" s="5"/>
    </row>
    <row r="186" spans="1:18" ht="184.5" x14ac:dyDescent="0.45">
      <c r="A186" s="602"/>
      <c r="B186" s="121"/>
      <c r="C186" s="262" t="s">
        <v>372</v>
      </c>
      <c r="D186" s="103" t="s">
        <v>18</v>
      </c>
      <c r="E186" s="47" t="s">
        <v>19</v>
      </c>
      <c r="F186" s="45" t="s">
        <v>37</v>
      </c>
      <c r="G186" s="143">
        <v>45</v>
      </c>
      <c r="H186" s="143">
        <v>45</v>
      </c>
      <c r="I186" s="143">
        <v>50</v>
      </c>
      <c r="J186" s="143">
        <v>50</v>
      </c>
      <c r="K186" s="143">
        <v>50</v>
      </c>
      <c r="L186" s="51" t="s">
        <v>373</v>
      </c>
      <c r="M186" s="39"/>
      <c r="N186" s="29"/>
      <c r="O186" s="30"/>
      <c r="P186" s="5"/>
      <c r="Q186" s="5"/>
      <c r="R186" s="5"/>
    </row>
    <row r="187" spans="1:18" ht="184.5" x14ac:dyDescent="0.45">
      <c r="A187" s="200"/>
      <c r="B187" s="87"/>
      <c r="C187" s="289" t="s">
        <v>374</v>
      </c>
      <c r="D187" s="24" t="s">
        <v>18</v>
      </c>
      <c r="E187" s="24" t="s">
        <v>19</v>
      </c>
      <c r="F187" s="263" t="s">
        <v>37</v>
      </c>
      <c r="G187" s="319">
        <v>30</v>
      </c>
      <c r="H187" s="319">
        <v>30</v>
      </c>
      <c r="I187" s="319">
        <v>30</v>
      </c>
      <c r="J187" s="319">
        <v>40</v>
      </c>
      <c r="K187" s="319">
        <v>40</v>
      </c>
      <c r="L187" s="357" t="s">
        <v>375</v>
      </c>
      <c r="M187" s="39"/>
      <c r="N187" s="29"/>
      <c r="O187" s="30"/>
      <c r="P187" s="5"/>
      <c r="Q187" s="5"/>
      <c r="R187" s="5"/>
    </row>
    <row r="188" spans="1:18" ht="105" customHeight="1" x14ac:dyDescent="0.45">
      <c r="A188" s="358"/>
      <c r="B188" s="87"/>
      <c r="C188" s="359" t="s">
        <v>376</v>
      </c>
      <c r="D188" s="115" t="s">
        <v>18</v>
      </c>
      <c r="E188" s="115" t="s">
        <v>19</v>
      </c>
      <c r="F188" s="45" t="s">
        <v>37</v>
      </c>
      <c r="G188" s="136">
        <v>10</v>
      </c>
      <c r="H188" s="256">
        <v>10</v>
      </c>
      <c r="I188" s="256">
        <v>10</v>
      </c>
      <c r="J188" s="256">
        <v>10</v>
      </c>
      <c r="K188" s="136">
        <v>10</v>
      </c>
      <c r="L188" s="257" t="s">
        <v>377</v>
      </c>
      <c r="M188" s="39"/>
      <c r="N188" s="29"/>
      <c r="O188" s="30"/>
      <c r="P188" s="5"/>
      <c r="Q188" s="5"/>
      <c r="R188" s="5"/>
    </row>
    <row r="189" spans="1:18" ht="184.5" x14ac:dyDescent="0.45">
      <c r="A189" s="265"/>
      <c r="B189" s="121"/>
      <c r="C189" s="214" t="s">
        <v>378</v>
      </c>
      <c r="D189" s="41" t="s">
        <v>18</v>
      </c>
      <c r="E189" s="41" t="s">
        <v>19</v>
      </c>
      <c r="F189" s="193" t="s">
        <v>37</v>
      </c>
      <c r="G189" s="153">
        <v>20</v>
      </c>
      <c r="H189" s="153">
        <v>20</v>
      </c>
      <c r="I189" s="153">
        <v>20</v>
      </c>
      <c r="J189" s="153">
        <v>30</v>
      </c>
      <c r="K189" s="153">
        <v>30</v>
      </c>
      <c r="L189" s="196" t="s">
        <v>379</v>
      </c>
      <c r="M189" s="39"/>
      <c r="N189" s="29"/>
      <c r="O189" s="30"/>
      <c r="P189" s="5"/>
      <c r="Q189" s="5"/>
      <c r="R189" s="5"/>
    </row>
    <row r="190" spans="1:18" ht="276.75" x14ac:dyDescent="0.45">
      <c r="A190" s="652"/>
      <c r="B190" s="138" t="s">
        <v>380</v>
      </c>
      <c r="C190" s="45" t="s">
        <v>381</v>
      </c>
      <c r="D190" s="47" t="s">
        <v>18</v>
      </c>
      <c r="E190" s="47" t="s">
        <v>19</v>
      </c>
      <c r="F190" s="45" t="s">
        <v>37</v>
      </c>
      <c r="G190" s="140">
        <v>50</v>
      </c>
      <c r="H190" s="140">
        <v>50</v>
      </c>
      <c r="I190" s="140">
        <v>60</v>
      </c>
      <c r="J190" s="140">
        <v>70</v>
      </c>
      <c r="K190" s="140">
        <v>80</v>
      </c>
      <c r="L190" s="161" t="s">
        <v>382</v>
      </c>
      <c r="M190" s="39"/>
      <c r="N190" s="29"/>
      <c r="O190" s="30"/>
      <c r="P190" s="5"/>
      <c r="Q190" s="5"/>
      <c r="R190" s="5"/>
    </row>
    <row r="191" spans="1:18" ht="123" x14ac:dyDescent="0.45">
      <c r="A191" s="653"/>
      <c r="B191" s="87"/>
      <c r="C191" s="361" t="s">
        <v>383</v>
      </c>
      <c r="D191" s="99" t="s">
        <v>18</v>
      </c>
      <c r="E191" s="99" t="s">
        <v>19</v>
      </c>
      <c r="F191" s="155" t="s">
        <v>37</v>
      </c>
      <c r="G191" s="179">
        <v>40</v>
      </c>
      <c r="H191" s="179">
        <v>40</v>
      </c>
      <c r="I191" s="179">
        <v>40</v>
      </c>
      <c r="J191" s="179">
        <v>40</v>
      </c>
      <c r="K191" s="179">
        <v>40</v>
      </c>
      <c r="L191" s="261" t="s">
        <v>384</v>
      </c>
      <c r="M191" s="39"/>
      <c r="N191" s="29"/>
      <c r="O191" s="30"/>
      <c r="P191" s="5"/>
      <c r="Q191" s="5"/>
      <c r="R191" s="5"/>
    </row>
    <row r="192" spans="1:18" ht="215.25" x14ac:dyDescent="0.45">
      <c r="A192" s="653"/>
      <c r="B192" s="267"/>
      <c r="C192" s="362" t="s">
        <v>385</v>
      </c>
      <c r="D192" s="103" t="s">
        <v>18</v>
      </c>
      <c r="E192" s="103" t="s">
        <v>19</v>
      </c>
      <c r="F192" s="263" t="s">
        <v>52</v>
      </c>
      <c r="G192" s="143">
        <v>0</v>
      </c>
      <c r="H192" s="143">
        <v>0</v>
      </c>
      <c r="I192" s="143">
        <v>0</v>
      </c>
      <c r="J192" s="143">
        <v>0</v>
      </c>
      <c r="K192" s="143">
        <v>0</v>
      </c>
      <c r="L192" s="51" t="s">
        <v>386</v>
      </c>
      <c r="M192" s="39"/>
      <c r="N192" s="29"/>
      <c r="O192" s="30"/>
      <c r="P192" s="5"/>
      <c r="Q192" s="5"/>
      <c r="R192" s="5"/>
    </row>
    <row r="193" spans="1:18" ht="132.75" customHeight="1" x14ac:dyDescent="0.45">
      <c r="A193" s="192"/>
      <c r="B193" s="363" t="s">
        <v>387</v>
      </c>
      <c r="C193" s="23" t="s">
        <v>388</v>
      </c>
      <c r="D193" s="24" t="s">
        <v>18</v>
      </c>
      <c r="E193" s="24" t="s">
        <v>19</v>
      </c>
      <c r="F193" s="263" t="s">
        <v>52</v>
      </c>
      <c r="G193" s="143">
        <v>0</v>
      </c>
      <c r="H193" s="143">
        <v>0</v>
      </c>
      <c r="I193" s="143">
        <v>0</v>
      </c>
      <c r="J193" s="143">
        <v>0</v>
      </c>
      <c r="K193" s="143">
        <v>0</v>
      </c>
      <c r="L193" s="320" t="s">
        <v>389</v>
      </c>
      <c r="M193" s="39"/>
      <c r="N193" s="29"/>
      <c r="O193" s="30"/>
      <c r="P193" s="5"/>
      <c r="Q193" s="5"/>
      <c r="R193" s="5"/>
    </row>
    <row r="194" spans="1:18" ht="247.5" customHeight="1" x14ac:dyDescent="0.45">
      <c r="A194" s="602"/>
      <c r="B194" s="87"/>
      <c r="C194" s="364" t="s">
        <v>390</v>
      </c>
      <c r="D194" s="115" t="s">
        <v>18</v>
      </c>
      <c r="E194" s="115" t="s">
        <v>19</v>
      </c>
      <c r="F194" s="45" t="s">
        <v>52</v>
      </c>
      <c r="G194" s="140">
        <v>0</v>
      </c>
      <c r="H194" s="140">
        <v>0</v>
      </c>
      <c r="I194" s="140">
        <v>0</v>
      </c>
      <c r="J194" s="140">
        <v>0</v>
      </c>
      <c r="K194" s="140">
        <v>0</v>
      </c>
      <c r="L194" s="257" t="s">
        <v>391</v>
      </c>
      <c r="M194" s="39"/>
      <c r="N194" s="29"/>
      <c r="O194" s="30"/>
      <c r="P194" s="5"/>
      <c r="Q194" s="5"/>
      <c r="R194" s="5"/>
    </row>
    <row r="195" spans="1:18" ht="276.75" x14ac:dyDescent="0.45">
      <c r="A195" s="603"/>
      <c r="B195" s="267"/>
      <c r="C195" s="365" t="s">
        <v>392</v>
      </c>
      <c r="D195" s="47" t="s">
        <v>18</v>
      </c>
      <c r="E195" s="47" t="s">
        <v>19</v>
      </c>
      <c r="F195" s="45" t="s">
        <v>37</v>
      </c>
      <c r="G195" s="140">
        <v>20</v>
      </c>
      <c r="H195" s="140">
        <v>20</v>
      </c>
      <c r="I195" s="140">
        <v>20</v>
      </c>
      <c r="J195" s="140">
        <v>30</v>
      </c>
      <c r="K195" s="140">
        <v>30</v>
      </c>
      <c r="L195" s="161" t="s">
        <v>393</v>
      </c>
      <c r="M195" s="39"/>
      <c r="N195" s="29"/>
      <c r="O195" s="30"/>
      <c r="P195" s="5"/>
      <c r="Q195" s="5"/>
      <c r="R195" s="5"/>
    </row>
    <row r="196" spans="1:18" ht="198" customHeight="1" x14ac:dyDescent="0.45">
      <c r="A196" s="192"/>
      <c r="B196" s="83" t="s">
        <v>394</v>
      </c>
      <c r="C196" s="46" t="s">
        <v>395</v>
      </c>
      <c r="D196" s="103" t="s">
        <v>18</v>
      </c>
      <c r="E196" s="103" t="s">
        <v>19</v>
      </c>
      <c r="F196" s="263" t="s">
        <v>52</v>
      </c>
      <c r="G196" s="143">
        <v>0</v>
      </c>
      <c r="H196" s="143">
        <v>0</v>
      </c>
      <c r="I196" s="143">
        <v>0</v>
      </c>
      <c r="J196" s="143">
        <v>0</v>
      </c>
      <c r="K196" s="143">
        <v>0</v>
      </c>
      <c r="L196" s="51" t="s">
        <v>396</v>
      </c>
      <c r="M196" s="39"/>
      <c r="N196" s="29"/>
      <c r="O196" s="30"/>
      <c r="P196" s="5"/>
      <c r="Q196" s="5"/>
      <c r="R196" s="5"/>
    </row>
    <row r="197" spans="1:18" ht="136.5" customHeight="1" x14ac:dyDescent="0.45">
      <c r="A197" s="228"/>
      <c r="B197" s="87"/>
      <c r="C197" s="98" t="s">
        <v>397</v>
      </c>
      <c r="D197" s="287" t="s">
        <v>18</v>
      </c>
      <c r="E197" s="66" t="s">
        <v>19</v>
      </c>
      <c r="F197" s="139" t="s">
        <v>52</v>
      </c>
      <c r="G197" s="140">
        <v>0</v>
      </c>
      <c r="H197" s="140">
        <v>0</v>
      </c>
      <c r="I197" s="140">
        <v>0</v>
      </c>
      <c r="J197" s="140">
        <v>0</v>
      </c>
      <c r="K197" s="140">
        <v>0</v>
      </c>
      <c r="L197" s="257" t="s">
        <v>398</v>
      </c>
      <c r="M197" s="39"/>
      <c r="N197" s="29"/>
      <c r="O197" s="30"/>
      <c r="P197" s="5"/>
      <c r="Q197" s="5"/>
      <c r="R197" s="5"/>
    </row>
    <row r="198" spans="1:18" ht="153.75" customHeight="1" x14ac:dyDescent="0.45">
      <c r="A198" s="366"/>
      <c r="B198" s="184"/>
      <c r="C198" s="367" t="s">
        <v>399</v>
      </c>
      <c r="D198" s="47" t="s">
        <v>18</v>
      </c>
      <c r="E198" s="47" t="s">
        <v>19</v>
      </c>
      <c r="F198" s="45" t="s">
        <v>52</v>
      </c>
      <c r="G198" s="140">
        <v>0</v>
      </c>
      <c r="H198" s="140">
        <v>0</v>
      </c>
      <c r="I198" s="140">
        <v>0</v>
      </c>
      <c r="J198" s="140">
        <v>0</v>
      </c>
      <c r="K198" s="140">
        <v>0</v>
      </c>
      <c r="L198" s="329" t="s">
        <v>400</v>
      </c>
      <c r="M198" s="29"/>
      <c r="N198" s="29"/>
      <c r="O198" s="30"/>
      <c r="P198" s="368"/>
      <c r="Q198" s="5"/>
      <c r="R198" s="5"/>
    </row>
    <row r="199" spans="1:18" ht="215.25" x14ac:dyDescent="0.45">
      <c r="A199" s="369"/>
      <c r="B199" s="138" t="s">
        <v>401</v>
      </c>
      <c r="C199" s="123" t="s">
        <v>402</v>
      </c>
      <c r="D199" s="221" t="s">
        <v>18</v>
      </c>
      <c r="E199" s="66" t="s">
        <v>19</v>
      </c>
      <c r="F199" s="53" t="s">
        <v>52</v>
      </c>
      <c r="G199" s="106">
        <v>0</v>
      </c>
      <c r="H199" s="106">
        <v>0</v>
      </c>
      <c r="I199" s="106">
        <v>0</v>
      </c>
      <c r="J199" s="106">
        <v>0</v>
      </c>
      <c r="K199" s="106">
        <v>0</v>
      </c>
      <c r="L199" s="38" t="s">
        <v>403</v>
      </c>
      <c r="M199" s="39"/>
      <c r="N199" s="29"/>
      <c r="O199" s="30"/>
      <c r="P199" s="368"/>
      <c r="Q199" s="5"/>
      <c r="R199" s="5"/>
    </row>
    <row r="200" spans="1:18" ht="159" customHeight="1" x14ac:dyDescent="0.45">
      <c r="A200" s="360"/>
      <c r="B200" s="87" t="s">
        <v>404</v>
      </c>
      <c r="C200" s="67" t="s">
        <v>405</v>
      </c>
      <c r="D200" s="66" t="s">
        <v>11</v>
      </c>
      <c r="E200" s="221" t="s">
        <v>19</v>
      </c>
      <c r="F200" s="67" t="s">
        <v>37</v>
      </c>
      <c r="G200" s="88">
        <v>0</v>
      </c>
      <c r="H200" s="88">
        <v>80</v>
      </c>
      <c r="I200" s="88">
        <v>0</v>
      </c>
      <c r="J200" s="88">
        <v>0</v>
      </c>
      <c r="K200" s="88">
        <v>0</v>
      </c>
      <c r="L200" s="89" t="s">
        <v>406</v>
      </c>
      <c r="M200" s="90"/>
      <c r="N200" s="90"/>
      <c r="O200" s="30"/>
      <c r="P200" s="368"/>
      <c r="Q200" s="5"/>
      <c r="R200" s="5"/>
    </row>
    <row r="201" spans="1:18" ht="42" customHeight="1" x14ac:dyDescent="0.45">
      <c r="A201" s="360"/>
      <c r="B201" s="87"/>
      <c r="C201" s="308" t="s">
        <v>48</v>
      </c>
      <c r="D201" s="218"/>
      <c r="E201" s="218"/>
      <c r="F201" s="218"/>
      <c r="G201" s="370">
        <f>SUM(G180:G200)</f>
        <v>530</v>
      </c>
      <c r="H201" s="370">
        <f>SUM(H180:H200)</f>
        <v>610</v>
      </c>
      <c r="I201" s="370">
        <f>SUM(I180:I200)</f>
        <v>585</v>
      </c>
      <c r="J201" s="370">
        <f>SUM(J180:J200)</f>
        <v>695</v>
      </c>
      <c r="K201" s="370">
        <f>SUM(K180:K200)</f>
        <v>710</v>
      </c>
      <c r="L201" s="371"/>
      <c r="M201" s="351"/>
      <c r="N201" s="372"/>
      <c r="O201" s="30"/>
      <c r="P201" s="368"/>
      <c r="Q201" s="5"/>
      <c r="R201" s="5"/>
    </row>
    <row r="202" spans="1:18" ht="58.5" customHeight="1" x14ac:dyDescent="0.45">
      <c r="A202" s="369"/>
      <c r="B202" s="351"/>
      <c r="C202" s="635" t="s">
        <v>407</v>
      </c>
      <c r="D202" s="636"/>
      <c r="E202" s="636"/>
      <c r="F202" s="636"/>
      <c r="G202" s="636"/>
      <c r="H202" s="636"/>
      <c r="I202" s="636"/>
      <c r="J202" s="636"/>
      <c r="K202" s="637"/>
      <c r="L202" s="51"/>
      <c r="M202" s="39"/>
      <c r="N202" s="29"/>
      <c r="O202" s="30"/>
      <c r="P202" s="5"/>
      <c r="Q202" s="5"/>
      <c r="R202" s="5"/>
    </row>
    <row r="203" spans="1:18" ht="236.25" customHeight="1" x14ac:dyDescent="0.45">
      <c r="A203" s="373">
        <v>10</v>
      </c>
      <c r="B203" s="22" t="s">
        <v>408</v>
      </c>
      <c r="C203" s="23" t="s">
        <v>409</v>
      </c>
      <c r="D203" s="24" t="s">
        <v>18</v>
      </c>
      <c r="E203" s="24" t="s">
        <v>19</v>
      </c>
      <c r="F203" s="263" t="s">
        <v>37</v>
      </c>
      <c r="G203" s="319">
        <v>100</v>
      </c>
      <c r="H203" s="319">
        <v>100</v>
      </c>
      <c r="I203" s="319">
        <v>100</v>
      </c>
      <c r="J203" s="319">
        <v>100</v>
      </c>
      <c r="K203" s="319">
        <v>100</v>
      </c>
      <c r="L203" s="134" t="s">
        <v>410</v>
      </c>
      <c r="M203" s="29"/>
      <c r="N203" s="29"/>
      <c r="O203" s="30"/>
      <c r="P203" s="5"/>
      <c r="Q203" s="5"/>
      <c r="R203" s="5"/>
    </row>
    <row r="204" spans="1:18" ht="164.25" customHeight="1" x14ac:dyDescent="0.45">
      <c r="A204" s="358"/>
      <c r="B204" s="87"/>
      <c r="C204" s="166" t="s">
        <v>411</v>
      </c>
      <c r="D204" s="115" t="s">
        <v>18</v>
      </c>
      <c r="E204" s="115" t="s">
        <v>19</v>
      </c>
      <c r="F204" s="45" t="s">
        <v>37</v>
      </c>
      <c r="G204" s="136">
        <v>40</v>
      </c>
      <c r="H204" s="136">
        <v>40</v>
      </c>
      <c r="I204" s="136">
        <v>40</v>
      </c>
      <c r="J204" s="136">
        <v>40</v>
      </c>
      <c r="K204" s="136">
        <v>40</v>
      </c>
      <c r="L204" s="257" t="s">
        <v>412</v>
      </c>
      <c r="M204" s="39"/>
      <c r="N204" s="29"/>
      <c r="O204" s="30"/>
      <c r="P204" s="5"/>
      <c r="Q204" s="5"/>
      <c r="R204" s="5"/>
    </row>
    <row r="205" spans="1:18" ht="153.75" x14ac:dyDescent="0.45">
      <c r="A205" s="360"/>
      <c r="B205" s="121"/>
      <c r="C205" s="262" t="s">
        <v>413</v>
      </c>
      <c r="D205" s="103" t="s">
        <v>18</v>
      </c>
      <c r="E205" s="103" t="s">
        <v>19</v>
      </c>
      <c r="F205" s="263" t="s">
        <v>37</v>
      </c>
      <c r="G205" s="143">
        <v>120</v>
      </c>
      <c r="H205" s="143">
        <v>120</v>
      </c>
      <c r="I205" s="143">
        <v>120</v>
      </c>
      <c r="J205" s="143">
        <v>120</v>
      </c>
      <c r="K205" s="143">
        <v>120</v>
      </c>
      <c r="L205" s="51" t="s">
        <v>414</v>
      </c>
      <c r="M205" s="39"/>
      <c r="N205" s="29"/>
      <c r="O205" s="30"/>
      <c r="P205" s="5"/>
      <c r="Q205" s="5"/>
      <c r="R205" s="5"/>
    </row>
    <row r="206" spans="1:18" ht="135" customHeight="1" x14ac:dyDescent="0.45">
      <c r="A206" s="228"/>
      <c r="B206" s="197"/>
      <c r="C206" s="98" t="s">
        <v>415</v>
      </c>
      <c r="D206" s="115" t="s">
        <v>18</v>
      </c>
      <c r="E206" s="115" t="s">
        <v>19</v>
      </c>
      <c r="F206" s="45" t="s">
        <v>37</v>
      </c>
      <c r="G206" s="136">
        <v>40</v>
      </c>
      <c r="H206" s="136">
        <v>40</v>
      </c>
      <c r="I206" s="136">
        <v>40</v>
      </c>
      <c r="J206" s="136">
        <v>40</v>
      </c>
      <c r="K206" s="136">
        <v>40</v>
      </c>
      <c r="L206" s="257" t="s">
        <v>416</v>
      </c>
      <c r="M206" s="39"/>
      <c r="N206" s="29"/>
      <c r="O206" s="30"/>
      <c r="P206" s="5"/>
      <c r="Q206" s="5"/>
      <c r="R206" s="5"/>
    </row>
    <row r="207" spans="1:18" ht="174.75" customHeight="1" x14ac:dyDescent="0.45">
      <c r="A207" s="228"/>
      <c r="B207" s="267"/>
      <c r="C207" s="139" t="s">
        <v>417</v>
      </c>
      <c r="D207" s="47" t="s">
        <v>18</v>
      </c>
      <c r="E207" s="47" t="s">
        <v>19</v>
      </c>
      <c r="F207" s="45" t="s">
        <v>37</v>
      </c>
      <c r="G207" s="140">
        <v>70</v>
      </c>
      <c r="H207" s="140">
        <v>70</v>
      </c>
      <c r="I207" s="140">
        <v>70</v>
      </c>
      <c r="J207" s="140">
        <v>70</v>
      </c>
      <c r="K207" s="140">
        <v>70</v>
      </c>
      <c r="L207" s="161" t="s">
        <v>418</v>
      </c>
      <c r="M207" s="39"/>
      <c r="N207" s="29"/>
      <c r="O207" s="30"/>
      <c r="P207" s="5"/>
      <c r="Q207" s="5"/>
      <c r="R207" s="5"/>
    </row>
    <row r="208" spans="1:18" ht="135" customHeight="1" x14ac:dyDescent="0.45">
      <c r="A208" s="360"/>
      <c r="B208" s="267"/>
      <c r="C208" s="262" t="s">
        <v>419</v>
      </c>
      <c r="D208" s="103" t="s">
        <v>18</v>
      </c>
      <c r="E208" s="103" t="s">
        <v>19</v>
      </c>
      <c r="F208" s="263" t="s">
        <v>37</v>
      </c>
      <c r="G208" s="143">
        <v>10</v>
      </c>
      <c r="H208" s="143">
        <v>10</v>
      </c>
      <c r="I208" s="143">
        <v>10</v>
      </c>
      <c r="J208" s="143">
        <v>15</v>
      </c>
      <c r="K208" s="143">
        <v>15</v>
      </c>
      <c r="L208" s="51" t="s">
        <v>420</v>
      </c>
      <c r="M208" s="39"/>
      <c r="N208" s="29"/>
      <c r="O208" s="30"/>
      <c r="P208" s="5"/>
      <c r="Q208" s="5"/>
      <c r="R208" s="5"/>
    </row>
    <row r="209" spans="1:18" ht="112.5" customHeight="1" x14ac:dyDescent="0.45">
      <c r="A209" s="228"/>
      <c r="B209" s="197"/>
      <c r="C209" s="359" t="s">
        <v>421</v>
      </c>
      <c r="D209" s="115" t="s">
        <v>18</v>
      </c>
      <c r="E209" s="115" t="s">
        <v>19</v>
      </c>
      <c r="F209" s="45" t="s">
        <v>37</v>
      </c>
      <c r="G209" s="136">
        <v>15</v>
      </c>
      <c r="H209" s="136">
        <v>15</v>
      </c>
      <c r="I209" s="136">
        <v>15</v>
      </c>
      <c r="J209" s="136">
        <v>15</v>
      </c>
      <c r="K209" s="136">
        <v>15</v>
      </c>
      <c r="L209" s="137" t="s">
        <v>422</v>
      </c>
      <c r="M209" s="29"/>
      <c r="N209" s="29"/>
      <c r="O209" s="30"/>
      <c r="P209" s="5"/>
      <c r="Q209" s="5"/>
      <c r="R209" s="5"/>
    </row>
    <row r="210" spans="1:18" ht="159.75" customHeight="1" x14ac:dyDescent="0.45">
      <c r="A210" s="360"/>
      <c r="B210" s="197"/>
      <c r="C210" s="262" t="s">
        <v>423</v>
      </c>
      <c r="D210" s="103" t="s">
        <v>18</v>
      </c>
      <c r="E210" s="103" t="s">
        <v>19</v>
      </c>
      <c r="F210" s="263" t="s">
        <v>37</v>
      </c>
      <c r="G210" s="143">
        <v>5</v>
      </c>
      <c r="H210" s="143">
        <v>5</v>
      </c>
      <c r="I210" s="143">
        <v>5</v>
      </c>
      <c r="J210" s="143">
        <v>10</v>
      </c>
      <c r="K210" s="143">
        <v>10</v>
      </c>
      <c r="L210" s="51" t="s">
        <v>424</v>
      </c>
      <c r="M210" s="39"/>
      <c r="N210" s="29"/>
      <c r="O210" s="30"/>
      <c r="P210" s="5"/>
      <c r="Q210" s="5"/>
      <c r="R210" s="5"/>
    </row>
    <row r="211" spans="1:18" ht="207.75" customHeight="1" x14ac:dyDescent="0.45">
      <c r="A211" s="360"/>
      <c r="B211" s="197"/>
      <c r="C211" s="262" t="s">
        <v>425</v>
      </c>
      <c r="D211" s="60" t="s">
        <v>18</v>
      </c>
      <c r="E211" s="66" t="s">
        <v>19</v>
      </c>
      <c r="F211" s="262" t="s">
        <v>37</v>
      </c>
      <c r="G211" s="143">
        <v>4</v>
      </c>
      <c r="H211" s="143">
        <v>4</v>
      </c>
      <c r="I211" s="143">
        <v>6</v>
      </c>
      <c r="J211" s="143">
        <v>6</v>
      </c>
      <c r="K211" s="143">
        <v>6</v>
      </c>
      <c r="L211" s="51" t="s">
        <v>426</v>
      </c>
      <c r="M211" s="39"/>
      <c r="N211" s="29"/>
      <c r="O211" s="30"/>
      <c r="P211" s="5"/>
      <c r="Q211" s="5"/>
      <c r="R211" s="5"/>
    </row>
    <row r="212" spans="1:18" ht="285" customHeight="1" x14ac:dyDescent="0.45">
      <c r="A212" s="358"/>
      <c r="B212" s="87" t="s">
        <v>427</v>
      </c>
      <c r="C212" s="359" t="s">
        <v>428</v>
      </c>
      <c r="D212" s="115" t="s">
        <v>18</v>
      </c>
      <c r="E212" s="47" t="s">
        <v>19</v>
      </c>
      <c r="F212" s="45" t="s">
        <v>52</v>
      </c>
      <c r="G212" s="136">
        <v>0</v>
      </c>
      <c r="H212" s="136">
        <v>0</v>
      </c>
      <c r="I212" s="136">
        <v>0</v>
      </c>
      <c r="J212" s="136">
        <v>0</v>
      </c>
      <c r="K212" s="136">
        <v>0</v>
      </c>
      <c r="L212" s="257" t="s">
        <v>429</v>
      </c>
      <c r="M212" s="39"/>
      <c r="N212" s="29"/>
      <c r="O212" s="30"/>
      <c r="P212" s="5"/>
      <c r="Q212" s="5"/>
      <c r="R212" s="5"/>
    </row>
    <row r="213" spans="1:18" ht="184.5" x14ac:dyDescent="0.45">
      <c r="A213" s="228"/>
      <c r="B213" s="121"/>
      <c r="C213" s="365" t="s">
        <v>430</v>
      </c>
      <c r="D213" s="47" t="s">
        <v>18</v>
      </c>
      <c r="E213" s="47" t="s">
        <v>19</v>
      </c>
      <c r="F213" s="45" t="s">
        <v>52</v>
      </c>
      <c r="G213" s="140">
        <v>0</v>
      </c>
      <c r="H213" s="140">
        <v>0</v>
      </c>
      <c r="I213" s="140">
        <v>0</v>
      </c>
      <c r="J213" s="140">
        <v>0</v>
      </c>
      <c r="K213" s="140">
        <v>0</v>
      </c>
      <c r="L213" s="161" t="s">
        <v>431</v>
      </c>
      <c r="M213" s="39"/>
      <c r="N213" s="29"/>
      <c r="O213" s="30"/>
      <c r="P213" s="5"/>
      <c r="Q213" s="5"/>
      <c r="R213" s="5"/>
    </row>
    <row r="214" spans="1:18" ht="215.25" x14ac:dyDescent="0.45">
      <c r="A214" s="228"/>
      <c r="B214" s="121"/>
      <c r="C214" s="364" t="s">
        <v>432</v>
      </c>
      <c r="D214" s="47" t="s">
        <v>18</v>
      </c>
      <c r="E214" s="47" t="s">
        <v>19</v>
      </c>
      <c r="F214" s="45" t="s">
        <v>52</v>
      </c>
      <c r="G214" s="140">
        <v>0</v>
      </c>
      <c r="H214" s="140">
        <v>0</v>
      </c>
      <c r="I214" s="140">
        <v>0</v>
      </c>
      <c r="J214" s="140">
        <v>0</v>
      </c>
      <c r="K214" s="140">
        <v>0</v>
      </c>
      <c r="L214" s="161" t="s">
        <v>433</v>
      </c>
      <c r="M214" s="39"/>
      <c r="N214" s="29"/>
      <c r="O214" s="30"/>
      <c r="P214" s="5"/>
      <c r="Q214" s="5"/>
      <c r="R214" s="5"/>
    </row>
    <row r="215" spans="1:18" ht="246" x14ac:dyDescent="0.45">
      <c r="A215" s="653"/>
      <c r="B215" s="121" t="s">
        <v>434</v>
      </c>
      <c r="C215" s="139" t="s">
        <v>435</v>
      </c>
      <c r="D215" s="47" t="s">
        <v>18</v>
      </c>
      <c r="E215" s="47" t="s">
        <v>19</v>
      </c>
      <c r="F215" s="45" t="s">
        <v>37</v>
      </c>
      <c r="G215" s="140">
        <v>6</v>
      </c>
      <c r="H215" s="140">
        <v>6</v>
      </c>
      <c r="I215" s="140">
        <v>8</v>
      </c>
      <c r="J215" s="140">
        <v>8</v>
      </c>
      <c r="K215" s="140">
        <v>8</v>
      </c>
      <c r="L215" s="161" t="s">
        <v>426</v>
      </c>
      <c r="M215" s="39"/>
      <c r="N215" s="29"/>
      <c r="O215" s="30"/>
      <c r="P215" s="5"/>
      <c r="Q215" s="5"/>
      <c r="R215" s="5"/>
    </row>
    <row r="216" spans="1:18" ht="153.75" x14ac:dyDescent="0.45">
      <c r="A216" s="653"/>
      <c r="B216" s="138"/>
      <c r="C216" s="45" t="s">
        <v>436</v>
      </c>
      <c r="D216" s="47" t="s">
        <v>18</v>
      </c>
      <c r="E216" s="47" t="s">
        <v>19</v>
      </c>
      <c r="F216" s="45" t="s">
        <v>37</v>
      </c>
      <c r="G216" s="140">
        <v>6</v>
      </c>
      <c r="H216" s="140">
        <v>6</v>
      </c>
      <c r="I216" s="140">
        <v>6</v>
      </c>
      <c r="J216" s="140">
        <v>8</v>
      </c>
      <c r="K216" s="140">
        <v>8</v>
      </c>
      <c r="L216" s="161" t="s">
        <v>437</v>
      </c>
      <c r="M216" s="39"/>
      <c r="N216" s="29"/>
      <c r="O216" s="30"/>
      <c r="P216" s="5"/>
      <c r="Q216" s="5"/>
      <c r="R216" s="5"/>
    </row>
    <row r="217" spans="1:18" ht="369" x14ac:dyDescent="0.45">
      <c r="A217" s="653"/>
      <c r="B217" s="83"/>
      <c r="C217" s="263" t="s">
        <v>438</v>
      </c>
      <c r="D217" s="103" t="s">
        <v>18</v>
      </c>
      <c r="E217" s="103" t="s">
        <v>19</v>
      </c>
      <c r="F217" s="263" t="s">
        <v>52</v>
      </c>
      <c r="G217" s="143">
        <v>0</v>
      </c>
      <c r="H217" s="143">
        <v>0</v>
      </c>
      <c r="I217" s="143">
        <v>0</v>
      </c>
      <c r="J217" s="143">
        <v>0</v>
      </c>
      <c r="K217" s="143">
        <v>0</v>
      </c>
      <c r="L217" s="51" t="s">
        <v>439</v>
      </c>
      <c r="M217" s="39"/>
      <c r="N217" s="29"/>
      <c r="O217" s="30"/>
      <c r="P217" s="5"/>
      <c r="Q217" s="5"/>
      <c r="R217" s="5"/>
    </row>
    <row r="218" spans="1:18" ht="184.5" x14ac:dyDescent="0.45">
      <c r="A218" s="265"/>
      <c r="B218" s="33" t="s">
        <v>440</v>
      </c>
      <c r="C218" s="374" t="s">
        <v>441</v>
      </c>
      <c r="D218" s="115" t="s">
        <v>18</v>
      </c>
      <c r="E218" s="115" t="s">
        <v>19</v>
      </c>
      <c r="F218" s="45" t="s">
        <v>52</v>
      </c>
      <c r="G218" s="136">
        <v>0</v>
      </c>
      <c r="H218" s="136">
        <v>0</v>
      </c>
      <c r="I218" s="136">
        <v>0</v>
      </c>
      <c r="J218" s="136">
        <v>0</v>
      </c>
      <c r="K218" s="136">
        <v>0</v>
      </c>
      <c r="L218" s="257" t="s">
        <v>442</v>
      </c>
      <c r="M218" s="39"/>
      <c r="N218" s="29"/>
      <c r="O218" s="30"/>
      <c r="P218" s="5"/>
      <c r="Q218" s="5"/>
      <c r="R218" s="5"/>
    </row>
    <row r="219" spans="1:18" ht="153" customHeight="1" x14ac:dyDescent="0.45">
      <c r="A219" s="270"/>
      <c r="B219" s="121"/>
      <c r="C219" s="364" t="s">
        <v>443</v>
      </c>
      <c r="D219" s="47" t="s">
        <v>18</v>
      </c>
      <c r="E219" s="47" t="s">
        <v>19</v>
      </c>
      <c r="F219" s="45" t="s">
        <v>52</v>
      </c>
      <c r="G219" s="140">
        <v>0</v>
      </c>
      <c r="H219" s="140">
        <v>0</v>
      </c>
      <c r="I219" s="140">
        <v>0</v>
      </c>
      <c r="J219" s="140">
        <v>0</v>
      </c>
      <c r="K219" s="140">
        <v>0</v>
      </c>
      <c r="L219" s="161" t="s">
        <v>444</v>
      </c>
      <c r="M219" s="39"/>
      <c r="N219" s="29"/>
      <c r="O219" s="30"/>
      <c r="P219" s="5"/>
      <c r="Q219" s="5"/>
      <c r="R219" s="5"/>
    </row>
    <row r="220" spans="1:18" ht="215.25" x14ac:dyDescent="0.45">
      <c r="A220" s="228"/>
      <c r="B220" s="121"/>
      <c r="C220" s="364" t="s">
        <v>445</v>
      </c>
      <c r="D220" s="47" t="s">
        <v>18</v>
      </c>
      <c r="E220" s="47" t="s">
        <v>19</v>
      </c>
      <c r="F220" s="45" t="s">
        <v>37</v>
      </c>
      <c r="G220" s="140">
        <v>70</v>
      </c>
      <c r="H220" s="140">
        <v>70</v>
      </c>
      <c r="I220" s="140">
        <v>70</v>
      </c>
      <c r="J220" s="140">
        <v>70</v>
      </c>
      <c r="K220" s="140">
        <v>70</v>
      </c>
      <c r="L220" s="161" t="s">
        <v>446</v>
      </c>
      <c r="M220" s="39"/>
      <c r="N220" s="29"/>
      <c r="O220" s="30"/>
      <c r="P220" s="5"/>
      <c r="Q220" s="5"/>
      <c r="R220" s="5"/>
    </row>
    <row r="221" spans="1:18" ht="211.5" customHeight="1" x14ac:dyDescent="0.45">
      <c r="A221" s="360"/>
      <c r="B221" s="121"/>
      <c r="C221" s="289" t="s">
        <v>447</v>
      </c>
      <c r="D221" s="103" t="s">
        <v>18</v>
      </c>
      <c r="E221" s="103" t="s">
        <v>19</v>
      </c>
      <c r="F221" s="263" t="s">
        <v>52</v>
      </c>
      <c r="G221" s="143">
        <v>0</v>
      </c>
      <c r="H221" s="143">
        <v>0</v>
      </c>
      <c r="I221" s="143">
        <v>0</v>
      </c>
      <c r="J221" s="143">
        <v>0</v>
      </c>
      <c r="K221" s="143">
        <v>0</v>
      </c>
      <c r="L221" s="144" t="s">
        <v>448</v>
      </c>
      <c r="M221" s="29"/>
      <c r="N221" s="29"/>
      <c r="O221" s="30"/>
      <c r="P221" s="5"/>
      <c r="Q221" s="5"/>
      <c r="R221" s="5"/>
    </row>
    <row r="222" spans="1:18" ht="184.5" x14ac:dyDescent="0.45">
      <c r="A222" s="360"/>
      <c r="B222" s="87"/>
      <c r="C222" s="356" t="s">
        <v>449</v>
      </c>
      <c r="D222" s="24" t="s">
        <v>18</v>
      </c>
      <c r="E222" s="115" t="s">
        <v>19</v>
      </c>
      <c r="F222" s="263" t="s">
        <v>52</v>
      </c>
      <c r="G222" s="319">
        <v>0</v>
      </c>
      <c r="H222" s="319">
        <v>0</v>
      </c>
      <c r="I222" s="319">
        <v>0</v>
      </c>
      <c r="J222" s="319">
        <v>0</v>
      </c>
      <c r="K222" s="319">
        <v>0</v>
      </c>
      <c r="L222" s="320" t="s">
        <v>450</v>
      </c>
      <c r="M222" s="39"/>
      <c r="N222" s="29"/>
      <c r="O222" s="30"/>
      <c r="P222" s="5"/>
      <c r="Q222" s="5"/>
      <c r="R222" s="5"/>
    </row>
    <row r="223" spans="1:18" ht="305.25" customHeight="1" x14ac:dyDescent="0.45">
      <c r="A223" s="183"/>
      <c r="B223" s="342" t="s">
        <v>451</v>
      </c>
      <c r="C223" s="135" t="s">
        <v>452</v>
      </c>
      <c r="D223" s="115" t="s">
        <v>18</v>
      </c>
      <c r="E223" s="115" t="s">
        <v>19</v>
      </c>
      <c r="F223" s="135" t="s">
        <v>37</v>
      </c>
      <c r="G223" s="136">
        <v>20</v>
      </c>
      <c r="H223" s="136">
        <v>20</v>
      </c>
      <c r="I223" s="136">
        <v>20</v>
      </c>
      <c r="J223" s="136">
        <v>20</v>
      </c>
      <c r="K223" s="136">
        <v>20</v>
      </c>
      <c r="L223" s="257" t="s">
        <v>453</v>
      </c>
      <c r="M223" s="39"/>
      <c r="N223" s="29"/>
      <c r="O223" s="30"/>
      <c r="P223" s="5"/>
      <c r="Q223" s="5"/>
      <c r="R223" s="5"/>
    </row>
    <row r="224" spans="1:18" ht="276.75" customHeight="1" x14ac:dyDescent="0.45">
      <c r="A224" s="192"/>
      <c r="B224" s="83" t="s">
        <v>454</v>
      </c>
      <c r="C224" s="375" t="s">
        <v>455</v>
      </c>
      <c r="D224" s="103" t="s">
        <v>18</v>
      </c>
      <c r="E224" s="103" t="s">
        <v>19</v>
      </c>
      <c r="F224" s="263" t="s">
        <v>37</v>
      </c>
      <c r="G224" s="143">
        <v>30</v>
      </c>
      <c r="H224" s="143">
        <v>30</v>
      </c>
      <c r="I224" s="143">
        <v>30</v>
      </c>
      <c r="J224" s="143">
        <v>30</v>
      </c>
      <c r="K224" s="143">
        <v>30</v>
      </c>
      <c r="L224" s="51" t="s">
        <v>456</v>
      </c>
      <c r="M224" s="39"/>
      <c r="N224" s="29"/>
      <c r="O224" s="30"/>
      <c r="P224" s="5"/>
      <c r="Q224" s="5"/>
      <c r="R224" s="5"/>
    </row>
    <row r="225" spans="1:18" ht="51.75" customHeight="1" x14ac:dyDescent="0.45">
      <c r="A225" s="270"/>
      <c r="B225" s="87"/>
      <c r="C225" s="353" t="s">
        <v>48</v>
      </c>
      <c r="D225" s="376"/>
      <c r="E225" s="376"/>
      <c r="F225" s="135"/>
      <c r="G225" s="354">
        <f>SUM(G203:G224)</f>
        <v>536</v>
      </c>
      <c r="H225" s="354">
        <f>SUM(H203:H224)</f>
        <v>536</v>
      </c>
      <c r="I225" s="354">
        <f>SUM(I203:I224)</f>
        <v>540</v>
      </c>
      <c r="J225" s="354">
        <f>SUM(J203:J224)</f>
        <v>552</v>
      </c>
      <c r="K225" s="354">
        <f>SUM(K203:K224)</f>
        <v>552</v>
      </c>
      <c r="L225" s="377"/>
      <c r="M225" s="378"/>
      <c r="N225" s="379"/>
      <c r="O225" s="30"/>
      <c r="P225" s="5"/>
      <c r="Q225" s="5"/>
      <c r="R225" s="5"/>
    </row>
    <row r="226" spans="1:18" ht="61.5" customHeight="1" x14ac:dyDescent="0.45">
      <c r="A226" s="192"/>
      <c r="B226" s="380"/>
      <c r="C226" s="639" t="s">
        <v>457</v>
      </c>
      <c r="D226" s="640"/>
      <c r="E226" s="640"/>
      <c r="F226" s="640"/>
      <c r="G226" s="640"/>
      <c r="H226" s="640"/>
      <c r="I226" s="640"/>
      <c r="J226" s="640"/>
      <c r="K226" s="641"/>
      <c r="L226" s="381"/>
      <c r="M226" s="378"/>
      <c r="N226" s="379"/>
      <c r="O226" s="30"/>
      <c r="P226" s="5"/>
      <c r="Q226" s="5"/>
      <c r="R226" s="5"/>
    </row>
    <row r="227" spans="1:18" ht="215.25" x14ac:dyDescent="0.45">
      <c r="A227" s="382" t="s">
        <v>458</v>
      </c>
      <c r="B227" s="642" t="s">
        <v>459</v>
      </c>
      <c r="C227" s="305" t="s">
        <v>460</v>
      </c>
      <c r="D227" s="24" t="s">
        <v>18</v>
      </c>
      <c r="E227" s="60" t="s">
        <v>19</v>
      </c>
      <c r="F227" s="197" t="s">
        <v>461</v>
      </c>
      <c r="G227" s="68">
        <f>1089.8+1271.2</f>
        <v>2361</v>
      </c>
      <c r="H227" s="384">
        <f>ROUND(G227*1.062,1)</f>
        <v>2507.4</v>
      </c>
      <c r="I227" s="384">
        <f>ROUND(H227*1.053,1)</f>
        <v>2640.3</v>
      </c>
      <c r="J227" s="384">
        <v>2772.3</v>
      </c>
      <c r="K227" s="384">
        <f>ROUND(J227*1.055,1)</f>
        <v>2924.8</v>
      </c>
      <c r="L227" s="385" t="s">
        <v>462</v>
      </c>
      <c r="M227" s="39"/>
      <c r="N227" s="29"/>
      <c r="O227" s="30"/>
      <c r="P227" s="31"/>
      <c r="Q227" s="5"/>
      <c r="R227" s="5"/>
    </row>
    <row r="228" spans="1:18" ht="204" customHeight="1" x14ac:dyDescent="0.45">
      <c r="A228" s="192"/>
      <c r="B228" s="642"/>
      <c r="C228" s="305" t="s">
        <v>463</v>
      </c>
      <c r="D228" s="24" t="s">
        <v>18</v>
      </c>
      <c r="E228" s="60" t="s">
        <v>19</v>
      </c>
      <c r="F228" s="263" t="s">
        <v>37</v>
      </c>
      <c r="G228" s="384">
        <v>49.2</v>
      </c>
      <c r="H228" s="384">
        <f>62.5+52.5</f>
        <v>115</v>
      </c>
      <c r="I228" s="384">
        <f>55.1+33.9</f>
        <v>89</v>
      </c>
      <c r="J228" s="384">
        <v>57.9</v>
      </c>
      <c r="K228" s="384">
        <f>ROUND(J228*1.055,1)</f>
        <v>61.1</v>
      </c>
      <c r="L228" s="385" t="s">
        <v>464</v>
      </c>
      <c r="M228" s="39"/>
      <c r="N228" s="29"/>
      <c r="O228" s="30"/>
      <c r="P228" s="31"/>
      <c r="Q228" s="5"/>
      <c r="R228" s="5"/>
    </row>
    <row r="229" spans="1:18" ht="215.25" x14ac:dyDescent="0.45">
      <c r="A229" s="192"/>
      <c r="B229" s="642"/>
      <c r="C229" s="386" t="s">
        <v>465</v>
      </c>
      <c r="D229" s="24" t="s">
        <v>18</v>
      </c>
      <c r="E229" s="60" t="s">
        <v>19</v>
      </c>
      <c r="F229" s="263" t="s">
        <v>37</v>
      </c>
      <c r="G229" s="68">
        <v>649.20000000000005</v>
      </c>
      <c r="H229" s="384">
        <f>ROUND(G229*1.062,1)</f>
        <v>689.5</v>
      </c>
      <c r="I229" s="384">
        <f>ROUND(H229*1.053,1)</f>
        <v>726</v>
      </c>
      <c r="J229" s="384">
        <v>762.3</v>
      </c>
      <c r="K229" s="384">
        <f>ROUND(J229*1.055,1)</f>
        <v>804.2</v>
      </c>
      <c r="L229" s="385" t="s">
        <v>466</v>
      </c>
      <c r="M229" s="39"/>
      <c r="N229" s="29"/>
      <c r="O229" s="30"/>
      <c r="P229" s="31"/>
      <c r="Q229" s="5"/>
      <c r="R229" s="5"/>
    </row>
    <row r="230" spans="1:18" ht="182.25" customHeight="1" x14ac:dyDescent="0.45">
      <c r="A230" s="191"/>
      <c r="B230" s="642"/>
      <c r="C230" s="386" t="s">
        <v>467</v>
      </c>
      <c r="D230" s="115" t="s">
        <v>18</v>
      </c>
      <c r="E230" s="287" t="s">
        <v>19</v>
      </c>
      <c r="F230" s="45" t="s">
        <v>37</v>
      </c>
      <c r="G230" s="68">
        <v>68.400000000000006</v>
      </c>
      <c r="H230" s="384">
        <f>ROUND(G230*1.062,1)</f>
        <v>72.599999999999994</v>
      </c>
      <c r="I230" s="384">
        <f>ROUND(H230*1.053,1)</f>
        <v>76.400000000000006</v>
      </c>
      <c r="J230" s="384">
        <v>80.2</v>
      </c>
      <c r="K230" s="384">
        <f>ROUND(J230*1.055,1)</f>
        <v>84.6</v>
      </c>
      <c r="L230" s="257" t="s">
        <v>468</v>
      </c>
      <c r="M230" s="39"/>
      <c r="N230" s="29"/>
      <c r="O230" s="30"/>
      <c r="P230" s="31"/>
      <c r="Q230" s="5"/>
      <c r="R230" s="5"/>
    </row>
    <row r="231" spans="1:18" ht="215.25" x14ac:dyDescent="0.45">
      <c r="A231" s="192"/>
      <c r="B231" s="387"/>
      <c r="C231" s="193" t="s">
        <v>469</v>
      </c>
      <c r="D231" s="221" t="s">
        <v>18</v>
      </c>
      <c r="E231" s="66" t="s">
        <v>19</v>
      </c>
      <c r="F231" s="67" t="s">
        <v>37</v>
      </c>
      <c r="G231" s="291">
        <v>26</v>
      </c>
      <c r="H231" s="388">
        <f>ROUND(G231*1.062,1)</f>
        <v>27.6</v>
      </c>
      <c r="I231" s="388">
        <f>ROUND(H231*1.053,1)+29.3</f>
        <v>58.400000000000006</v>
      </c>
      <c r="J231" s="388">
        <v>30.6</v>
      </c>
      <c r="K231" s="388">
        <f>ROUND(J231*1.055,1)</f>
        <v>32.299999999999997</v>
      </c>
      <c r="L231" s="38" t="s">
        <v>470</v>
      </c>
      <c r="M231" s="39"/>
      <c r="N231" s="29"/>
      <c r="O231" s="30"/>
      <c r="P231" s="31"/>
      <c r="Q231" s="5"/>
      <c r="R231" s="5"/>
    </row>
    <row r="232" spans="1:18" ht="147" customHeight="1" x14ac:dyDescent="0.45">
      <c r="A232" s="192"/>
      <c r="B232" s="121"/>
      <c r="C232" s="67" t="s">
        <v>471</v>
      </c>
      <c r="D232" s="66" t="s">
        <v>11</v>
      </c>
      <c r="E232" s="221" t="s">
        <v>19</v>
      </c>
      <c r="F232" s="123" t="s">
        <v>37</v>
      </c>
      <c r="G232" s="68">
        <v>0</v>
      </c>
      <c r="H232" s="384">
        <v>105</v>
      </c>
      <c r="I232" s="384">
        <v>0</v>
      </c>
      <c r="J232" s="384">
        <v>0</v>
      </c>
      <c r="K232" s="384">
        <v>0</v>
      </c>
      <c r="L232" s="109" t="s">
        <v>472</v>
      </c>
      <c r="M232" s="39"/>
      <c r="N232" s="29"/>
      <c r="O232" s="30"/>
      <c r="P232" s="5"/>
      <c r="Q232" s="5"/>
      <c r="R232" s="5"/>
    </row>
    <row r="233" spans="1:18" ht="40.5" customHeight="1" x14ac:dyDescent="0.45">
      <c r="A233" s="270"/>
      <c r="B233" s="87"/>
      <c r="C233" s="389" t="s">
        <v>48</v>
      </c>
      <c r="D233" s="156"/>
      <c r="E233" s="156"/>
      <c r="F233" s="67"/>
      <c r="G233" s="390">
        <f>SUM(G227:G232)</f>
        <v>3153.7999999999997</v>
      </c>
      <c r="H233" s="390">
        <f>SUM(H227:H232)</f>
        <v>3517.1</v>
      </c>
      <c r="I233" s="391">
        <f>SUM(I227:I232)</f>
        <v>3590.1000000000004</v>
      </c>
      <c r="J233" s="391">
        <f>SUM(J227:J232)</f>
        <v>3703.2999999999997</v>
      </c>
      <c r="K233" s="391">
        <f>SUM(K227:K232)</f>
        <v>3907.0000000000005</v>
      </c>
      <c r="L233" s="392"/>
      <c r="M233" s="378"/>
      <c r="N233" s="81"/>
      <c r="O233" s="393"/>
      <c r="P233" s="5"/>
      <c r="Q233" s="5"/>
      <c r="R233" s="5"/>
    </row>
    <row r="234" spans="1:18" ht="45" customHeight="1" x14ac:dyDescent="0.45">
      <c r="A234" s="192"/>
      <c r="B234" s="394"/>
      <c r="C234" s="610" t="s">
        <v>473</v>
      </c>
      <c r="D234" s="610"/>
      <c r="E234" s="610"/>
      <c r="F234" s="610"/>
      <c r="G234" s="610"/>
      <c r="H234" s="610"/>
      <c r="I234" s="610"/>
      <c r="J234" s="610"/>
      <c r="K234" s="610"/>
      <c r="L234" s="395"/>
      <c r="M234" s="284"/>
      <c r="N234" s="396"/>
      <c r="O234" s="30"/>
      <c r="P234" s="5"/>
      <c r="Q234" s="5"/>
      <c r="R234" s="5"/>
    </row>
    <row r="235" spans="1:18" ht="211.5" customHeight="1" x14ac:dyDescent="0.45">
      <c r="A235" s="643">
        <v>12</v>
      </c>
      <c r="B235" s="397" t="s">
        <v>474</v>
      </c>
      <c r="C235" s="398" t="s">
        <v>475</v>
      </c>
      <c r="D235" s="115" t="s">
        <v>18</v>
      </c>
      <c r="E235" s="115" t="s">
        <v>19</v>
      </c>
      <c r="F235" s="45" t="s">
        <v>37</v>
      </c>
      <c r="G235" s="399">
        <f>SUM(G236:G239)</f>
        <v>16150</v>
      </c>
      <c r="H235" s="399">
        <f>SUM(H236:H239)</f>
        <v>6110</v>
      </c>
      <c r="I235" s="399">
        <f>SUM(I236:I239)</f>
        <v>8530</v>
      </c>
      <c r="J235" s="399">
        <f>SUM(J236:J239)</f>
        <v>5050</v>
      </c>
      <c r="K235" s="399">
        <f>SUM(K236:K239)</f>
        <v>4300</v>
      </c>
      <c r="L235" s="257" t="s">
        <v>476</v>
      </c>
      <c r="M235" s="39"/>
      <c r="N235" s="29"/>
      <c r="O235" s="30"/>
      <c r="P235" s="31"/>
      <c r="Q235" s="5"/>
      <c r="R235" s="5"/>
    </row>
    <row r="236" spans="1:18" ht="92.25" customHeight="1" x14ac:dyDescent="0.45">
      <c r="A236" s="644"/>
      <c r="B236" s="401"/>
      <c r="C236" s="214" t="s">
        <v>477</v>
      </c>
      <c r="D236" s="41" t="s">
        <v>18</v>
      </c>
      <c r="E236" s="41" t="s">
        <v>19</v>
      </c>
      <c r="F236" s="193" t="s">
        <v>478</v>
      </c>
      <c r="G236" s="153">
        <v>11356</v>
      </c>
      <c r="H236" s="153">
        <v>2910</v>
      </c>
      <c r="I236" s="153">
        <f>2980+1500</f>
        <v>4480</v>
      </c>
      <c r="J236" s="153">
        <v>1750</v>
      </c>
      <c r="K236" s="153">
        <v>1750</v>
      </c>
      <c r="L236" s="196"/>
      <c r="M236" s="39"/>
      <c r="N236" s="29"/>
      <c r="O236" s="30"/>
      <c r="P236" s="31"/>
      <c r="Q236" s="5"/>
      <c r="R236" s="5"/>
    </row>
    <row r="237" spans="1:18" ht="90" customHeight="1" x14ac:dyDescent="0.45">
      <c r="A237" s="192"/>
      <c r="B237" s="402"/>
      <c r="C237" s="53" t="s">
        <v>479</v>
      </c>
      <c r="D237" s="66" t="s">
        <v>18</v>
      </c>
      <c r="E237" s="103" t="s">
        <v>19</v>
      </c>
      <c r="F237" s="193" t="s">
        <v>478</v>
      </c>
      <c r="G237" s="403">
        <v>4339.8999999999996</v>
      </c>
      <c r="H237" s="403">
        <v>3000</v>
      </c>
      <c r="I237" s="403">
        <f>3400+500</f>
        <v>3900</v>
      </c>
      <c r="J237" s="403">
        <v>3200</v>
      </c>
      <c r="K237" s="403">
        <v>2050</v>
      </c>
      <c r="L237" s="38"/>
      <c r="M237" s="39"/>
      <c r="N237" s="29"/>
      <c r="O237" s="30"/>
      <c r="P237" s="31"/>
      <c r="Q237" s="5"/>
      <c r="R237" s="5"/>
    </row>
    <row r="238" spans="1:18" ht="96" customHeight="1" x14ac:dyDescent="0.45">
      <c r="A238" s="192"/>
      <c r="B238" s="87"/>
      <c r="C238" s="305" t="s">
        <v>480</v>
      </c>
      <c r="D238" s="66" t="s">
        <v>18</v>
      </c>
      <c r="E238" s="24" t="s">
        <v>19</v>
      </c>
      <c r="F238" s="193" t="s">
        <v>478</v>
      </c>
      <c r="G238" s="404">
        <v>304.10000000000002</v>
      </c>
      <c r="H238" s="404">
        <v>200</v>
      </c>
      <c r="I238" s="404">
        <v>150</v>
      </c>
      <c r="J238" s="404">
        <v>100</v>
      </c>
      <c r="K238" s="404">
        <v>0</v>
      </c>
      <c r="L238" s="385"/>
      <c r="M238" s="39"/>
      <c r="N238" s="29"/>
      <c r="O238" s="30"/>
      <c r="P238" s="31"/>
      <c r="Q238" s="5"/>
      <c r="R238" s="5"/>
    </row>
    <row r="239" spans="1:18" ht="90" customHeight="1" x14ac:dyDescent="0.45">
      <c r="A239" s="192"/>
      <c r="B239" s="87"/>
      <c r="C239" s="305" t="s">
        <v>481</v>
      </c>
      <c r="D239" s="66" t="s">
        <v>18</v>
      </c>
      <c r="E239" s="24" t="s">
        <v>19</v>
      </c>
      <c r="F239" s="263" t="s">
        <v>37</v>
      </c>
      <c r="G239" s="404">
        <v>150</v>
      </c>
      <c r="H239" s="404">
        <v>0</v>
      </c>
      <c r="I239" s="404">
        <v>0</v>
      </c>
      <c r="J239" s="404">
        <v>0</v>
      </c>
      <c r="K239" s="404">
        <v>500</v>
      </c>
      <c r="L239" s="385"/>
      <c r="M239" s="39"/>
      <c r="N239" s="29"/>
      <c r="O239" s="30"/>
      <c r="P239" s="5"/>
      <c r="Q239" s="5"/>
      <c r="R239" s="5"/>
    </row>
    <row r="240" spans="1:18" ht="91.5" customHeight="1" x14ac:dyDescent="0.45">
      <c r="A240" s="192"/>
      <c r="B240" s="87"/>
      <c r="C240" s="405" t="s">
        <v>482</v>
      </c>
      <c r="D240" s="66" t="s">
        <v>18</v>
      </c>
      <c r="E240" s="24" t="s">
        <v>19</v>
      </c>
      <c r="F240" s="263" t="s">
        <v>37</v>
      </c>
      <c r="G240" s="406">
        <f>G242+G241</f>
        <v>400</v>
      </c>
      <c r="H240" s="406">
        <f>H242+H241</f>
        <v>400</v>
      </c>
      <c r="I240" s="406">
        <f>I242+I241</f>
        <v>200</v>
      </c>
      <c r="J240" s="406">
        <f>J242+J241</f>
        <v>0</v>
      </c>
      <c r="K240" s="406">
        <f>K242+K241</f>
        <v>0</v>
      </c>
      <c r="L240" s="385" t="s">
        <v>476</v>
      </c>
      <c r="M240" s="39"/>
      <c r="N240" s="29"/>
      <c r="O240" s="30"/>
      <c r="P240" s="5"/>
      <c r="Q240" s="5"/>
      <c r="R240" s="5"/>
    </row>
    <row r="241" spans="1:18" ht="90" customHeight="1" x14ac:dyDescent="0.45">
      <c r="A241" s="192"/>
      <c r="B241" s="87"/>
      <c r="C241" s="305" t="s">
        <v>483</v>
      </c>
      <c r="D241" s="66" t="s">
        <v>18</v>
      </c>
      <c r="E241" s="24" t="s">
        <v>19</v>
      </c>
      <c r="F241" s="263" t="s">
        <v>37</v>
      </c>
      <c r="G241" s="404">
        <v>200</v>
      </c>
      <c r="H241" s="404">
        <v>200</v>
      </c>
      <c r="I241" s="404">
        <v>100</v>
      </c>
      <c r="J241" s="404">
        <v>0</v>
      </c>
      <c r="K241" s="404">
        <v>0</v>
      </c>
      <c r="L241" s="385"/>
      <c r="M241" s="39"/>
      <c r="N241" s="29"/>
      <c r="O241" s="30"/>
      <c r="P241" s="31"/>
      <c r="Q241" s="5"/>
      <c r="R241" s="5"/>
    </row>
    <row r="242" spans="1:18" ht="92.25" customHeight="1" x14ac:dyDescent="0.45">
      <c r="A242" s="192"/>
      <c r="B242" s="87"/>
      <c r="C242" s="386" t="s">
        <v>479</v>
      </c>
      <c r="D242" s="66" t="s">
        <v>18</v>
      </c>
      <c r="E242" s="24" t="s">
        <v>19</v>
      </c>
      <c r="F242" s="263" t="s">
        <v>37</v>
      </c>
      <c r="G242" s="404">
        <v>200</v>
      </c>
      <c r="H242" s="404">
        <v>200</v>
      </c>
      <c r="I242" s="404">
        <v>100</v>
      </c>
      <c r="J242" s="404">
        <v>0</v>
      </c>
      <c r="K242" s="404">
        <v>0</v>
      </c>
      <c r="L242" s="385"/>
      <c r="M242" s="39"/>
      <c r="N242" s="29"/>
      <c r="O242" s="30"/>
      <c r="P242" s="31"/>
      <c r="Q242" s="5"/>
      <c r="R242" s="5"/>
    </row>
    <row r="243" spans="1:18" ht="120.75" customHeight="1" x14ac:dyDescent="0.45">
      <c r="A243" s="191"/>
      <c r="B243" s="87"/>
      <c r="C243" s="407" t="s">
        <v>484</v>
      </c>
      <c r="D243" s="66" t="s">
        <v>18</v>
      </c>
      <c r="E243" s="115" t="s">
        <v>19</v>
      </c>
      <c r="F243" s="45" t="s">
        <v>37</v>
      </c>
      <c r="G243" s="354">
        <f>G244+G245</f>
        <v>550</v>
      </c>
      <c r="H243" s="354">
        <f>H244+H245</f>
        <v>1163</v>
      </c>
      <c r="I243" s="354">
        <f>I244+I245</f>
        <v>750</v>
      </c>
      <c r="J243" s="354">
        <f>J244+J245</f>
        <v>750</v>
      </c>
      <c r="K243" s="354">
        <f>K244+K245</f>
        <v>1000</v>
      </c>
      <c r="L243" s="257" t="s">
        <v>476</v>
      </c>
      <c r="M243" s="39"/>
      <c r="N243" s="29"/>
      <c r="O243" s="30"/>
      <c r="P243" s="5"/>
      <c r="Q243" s="5"/>
      <c r="R243" s="5"/>
    </row>
    <row r="244" spans="1:18" ht="97.5" customHeight="1" x14ac:dyDescent="0.45">
      <c r="A244" s="191"/>
      <c r="B244" s="121"/>
      <c r="C244" s="214" t="s">
        <v>483</v>
      </c>
      <c r="D244" s="41" t="s">
        <v>18</v>
      </c>
      <c r="E244" s="47" t="s">
        <v>19</v>
      </c>
      <c r="F244" s="45" t="s">
        <v>37</v>
      </c>
      <c r="G244" s="153">
        <v>300</v>
      </c>
      <c r="H244" s="153">
        <v>350</v>
      </c>
      <c r="I244" s="153">
        <v>400</v>
      </c>
      <c r="J244" s="153">
        <v>350</v>
      </c>
      <c r="K244" s="153">
        <v>500</v>
      </c>
      <c r="L244" s="154"/>
      <c r="M244" s="29"/>
      <c r="N244" s="29"/>
      <c r="O244" s="30"/>
      <c r="P244" s="31"/>
      <c r="Q244" s="5"/>
      <c r="R244" s="5"/>
    </row>
    <row r="245" spans="1:18" ht="105" customHeight="1" x14ac:dyDescent="0.45">
      <c r="A245" s="265"/>
      <c r="B245" s="121"/>
      <c r="C245" s="139" t="s">
        <v>479</v>
      </c>
      <c r="D245" s="41" t="s">
        <v>18</v>
      </c>
      <c r="E245" s="47" t="s">
        <v>19</v>
      </c>
      <c r="F245" s="45" t="s">
        <v>37</v>
      </c>
      <c r="G245" s="153">
        <v>250</v>
      </c>
      <c r="H245" s="153">
        <v>813</v>
      </c>
      <c r="I245" s="153">
        <v>350</v>
      </c>
      <c r="J245" s="153">
        <v>400</v>
      </c>
      <c r="K245" s="153">
        <v>500</v>
      </c>
      <c r="L245" s="154"/>
      <c r="M245" s="29"/>
      <c r="N245" s="29"/>
      <c r="O245" s="30"/>
      <c r="P245" s="31"/>
      <c r="Q245" s="5"/>
      <c r="R245" s="5"/>
    </row>
    <row r="246" spans="1:18" ht="123.75" customHeight="1" x14ac:dyDescent="0.45">
      <c r="A246" s="192"/>
      <c r="B246" s="87"/>
      <c r="C246" s="408" t="s">
        <v>485</v>
      </c>
      <c r="D246" s="41" t="s">
        <v>18</v>
      </c>
      <c r="E246" s="103" t="s">
        <v>19</v>
      </c>
      <c r="F246" s="263" t="s">
        <v>37</v>
      </c>
      <c r="G246" s="409">
        <f>G247+G248+G249</f>
        <v>70</v>
      </c>
      <c r="H246" s="409">
        <f>H247+H248+H249</f>
        <v>876</v>
      </c>
      <c r="I246" s="409">
        <f>I247+I248+I249</f>
        <v>55</v>
      </c>
      <c r="J246" s="409">
        <f>J247+J248+J249</f>
        <v>50</v>
      </c>
      <c r="K246" s="409">
        <f>K247+K248+K249</f>
        <v>40</v>
      </c>
      <c r="L246" s="38" t="s">
        <v>476</v>
      </c>
      <c r="M246" s="39"/>
      <c r="N246" s="29"/>
      <c r="O246" s="30"/>
      <c r="P246" s="5"/>
      <c r="Q246" s="5"/>
      <c r="R246" s="5"/>
    </row>
    <row r="247" spans="1:18" ht="128.25" customHeight="1" x14ac:dyDescent="0.45">
      <c r="A247" s="192"/>
      <c r="B247" s="87"/>
      <c r="C247" s="305" t="s">
        <v>483</v>
      </c>
      <c r="D247" s="66" t="s">
        <v>18</v>
      </c>
      <c r="E247" s="24" t="s">
        <v>19</v>
      </c>
      <c r="F247" s="263" t="s">
        <v>37</v>
      </c>
      <c r="G247" s="88">
        <v>20</v>
      </c>
      <c r="H247" s="88">
        <v>626</v>
      </c>
      <c r="I247" s="88">
        <v>20</v>
      </c>
      <c r="J247" s="88">
        <v>20</v>
      </c>
      <c r="K247" s="88">
        <v>20</v>
      </c>
      <c r="L247" s="244"/>
      <c r="M247" s="29"/>
      <c r="N247" s="29"/>
      <c r="O247" s="30"/>
      <c r="P247" s="31"/>
      <c r="Q247" s="5"/>
      <c r="R247" s="5"/>
    </row>
    <row r="248" spans="1:18" ht="135" customHeight="1" x14ac:dyDescent="0.45">
      <c r="A248" s="265"/>
      <c r="B248" s="87"/>
      <c r="C248" s="166" t="s">
        <v>479</v>
      </c>
      <c r="D248" s="66" t="s">
        <v>18</v>
      </c>
      <c r="E248" s="115" t="s">
        <v>19</v>
      </c>
      <c r="F248" s="45" t="s">
        <v>37</v>
      </c>
      <c r="G248" s="410">
        <v>40</v>
      </c>
      <c r="H248" s="410">
        <v>245</v>
      </c>
      <c r="I248" s="410">
        <v>35</v>
      </c>
      <c r="J248" s="410">
        <v>30</v>
      </c>
      <c r="K248" s="410">
        <v>20</v>
      </c>
      <c r="L248" s="161"/>
      <c r="M248" s="39"/>
      <c r="N248" s="29"/>
      <c r="O248" s="30"/>
      <c r="P248" s="31"/>
      <c r="Q248" s="5"/>
      <c r="R248" s="5"/>
    </row>
    <row r="249" spans="1:18" ht="85.5" customHeight="1" x14ac:dyDescent="0.45">
      <c r="A249" s="192"/>
      <c r="B249" s="121"/>
      <c r="C249" s="53" t="s">
        <v>486</v>
      </c>
      <c r="D249" s="41" t="s">
        <v>18</v>
      </c>
      <c r="E249" s="103" t="s">
        <v>19</v>
      </c>
      <c r="F249" s="263" t="s">
        <v>37</v>
      </c>
      <c r="G249" s="411">
        <v>10</v>
      </c>
      <c r="H249" s="411">
        <v>5</v>
      </c>
      <c r="I249" s="411">
        <v>0</v>
      </c>
      <c r="J249" s="411">
        <v>0</v>
      </c>
      <c r="K249" s="411">
        <v>0</v>
      </c>
      <c r="L249" s="51"/>
      <c r="M249" s="39"/>
      <c r="N249" s="29"/>
      <c r="O249" s="30"/>
      <c r="P249" s="5"/>
      <c r="Q249" s="5"/>
      <c r="R249" s="5"/>
    </row>
    <row r="250" spans="1:18" ht="102.75" customHeight="1" x14ac:dyDescent="0.45">
      <c r="A250" s="192"/>
      <c r="B250" s="91"/>
      <c r="C250" s="412" t="s">
        <v>487</v>
      </c>
      <c r="D250" s="66" t="s">
        <v>18</v>
      </c>
      <c r="E250" s="24" t="s">
        <v>19</v>
      </c>
      <c r="F250" s="263" t="s">
        <v>37</v>
      </c>
      <c r="G250" s="413">
        <f>G251+G252+G253</f>
        <v>1215</v>
      </c>
      <c r="H250" s="413">
        <f>H251+H252+H253</f>
        <v>827.5</v>
      </c>
      <c r="I250" s="413">
        <f>I251+I252+I253</f>
        <v>610</v>
      </c>
      <c r="J250" s="413">
        <f>J251+J252+J253</f>
        <v>0</v>
      </c>
      <c r="K250" s="413">
        <f>K251+K252+K253</f>
        <v>0</v>
      </c>
      <c r="L250" s="146" t="s">
        <v>203</v>
      </c>
      <c r="M250" s="147"/>
      <c r="N250" s="379"/>
      <c r="O250" s="30"/>
      <c r="P250" s="5"/>
      <c r="Q250" s="5"/>
      <c r="R250" s="5"/>
    </row>
    <row r="251" spans="1:18" ht="92.25" x14ac:dyDescent="0.45">
      <c r="A251" s="192"/>
      <c r="B251" s="91"/>
      <c r="C251" s="305" t="s">
        <v>483</v>
      </c>
      <c r="D251" s="66" t="s">
        <v>18</v>
      </c>
      <c r="E251" s="24" t="s">
        <v>19</v>
      </c>
      <c r="F251" s="263" t="s">
        <v>37</v>
      </c>
      <c r="G251" s="319">
        <v>470</v>
      </c>
      <c r="H251" s="319">
        <v>235</v>
      </c>
      <c r="I251" s="319">
        <v>235</v>
      </c>
      <c r="J251" s="319">
        <v>0</v>
      </c>
      <c r="K251" s="319">
        <v>0</v>
      </c>
      <c r="L251" s="320"/>
      <c r="M251" s="39"/>
      <c r="N251" s="29"/>
      <c r="O251" s="30"/>
      <c r="P251" s="31"/>
      <c r="Q251" s="5"/>
      <c r="R251" s="5"/>
    </row>
    <row r="252" spans="1:18" ht="74.25" customHeight="1" x14ac:dyDescent="0.45">
      <c r="A252" s="192"/>
      <c r="B252" s="91"/>
      <c r="C252" s="305" t="s">
        <v>479</v>
      </c>
      <c r="D252" s="66" t="s">
        <v>18</v>
      </c>
      <c r="E252" s="24" t="s">
        <v>19</v>
      </c>
      <c r="F252" s="123" t="s">
        <v>37</v>
      </c>
      <c r="G252" s="26">
        <v>680</v>
      </c>
      <c r="H252" s="26">
        <v>557.5</v>
      </c>
      <c r="I252" s="26">
        <v>340</v>
      </c>
      <c r="J252" s="26">
        <v>0</v>
      </c>
      <c r="K252" s="26">
        <v>0</v>
      </c>
      <c r="L252" s="385"/>
      <c r="M252" s="39"/>
      <c r="N252" s="29"/>
      <c r="O252" s="30"/>
      <c r="P252" s="5"/>
      <c r="Q252" s="5"/>
      <c r="R252" s="5"/>
    </row>
    <row r="253" spans="1:18" ht="63" customHeight="1" x14ac:dyDescent="0.45">
      <c r="A253" s="192"/>
      <c r="B253" s="91"/>
      <c r="C253" s="386" t="s">
        <v>486</v>
      </c>
      <c r="D253" s="66" t="s">
        <v>18</v>
      </c>
      <c r="E253" s="115" t="s">
        <v>19</v>
      </c>
      <c r="F253" s="135" t="s">
        <v>37</v>
      </c>
      <c r="G253" s="136">
        <v>65</v>
      </c>
      <c r="H253" s="136">
        <v>35</v>
      </c>
      <c r="I253" s="136">
        <v>35</v>
      </c>
      <c r="J253" s="136">
        <v>0</v>
      </c>
      <c r="K253" s="136">
        <v>0</v>
      </c>
      <c r="L253" s="257"/>
      <c r="M253" s="39"/>
      <c r="N253" s="29"/>
      <c r="O253" s="30"/>
      <c r="P253" s="31"/>
      <c r="Q253" s="5"/>
      <c r="R253" s="5"/>
    </row>
    <row r="254" spans="1:18" ht="125.25" customHeight="1" x14ac:dyDescent="0.45">
      <c r="A254" s="192"/>
      <c r="B254" s="91"/>
      <c r="C254" s="414" t="s">
        <v>488</v>
      </c>
      <c r="D254" s="66" t="s">
        <v>18</v>
      </c>
      <c r="E254" s="41" t="s">
        <v>19</v>
      </c>
      <c r="F254" s="193" t="s">
        <v>37</v>
      </c>
      <c r="G254" s="415">
        <f>G255+G256+G257</f>
        <v>4798</v>
      </c>
      <c r="H254" s="415">
        <f>H255+H256+H257</f>
        <v>2957.8</v>
      </c>
      <c r="I254" s="415">
        <f>I255+I256+I257</f>
        <v>2399</v>
      </c>
      <c r="J254" s="415">
        <f>J255+J256+J257</f>
        <v>0</v>
      </c>
      <c r="K254" s="415">
        <f>K255+K256+K257</f>
        <v>0</v>
      </c>
      <c r="L254" s="196" t="s">
        <v>476</v>
      </c>
      <c r="M254" s="39"/>
      <c r="N254" s="29"/>
      <c r="O254" s="30"/>
      <c r="P254" s="5"/>
      <c r="Q254" s="5"/>
      <c r="R254" s="5"/>
    </row>
    <row r="255" spans="1:18" ht="99" customHeight="1" x14ac:dyDescent="0.45">
      <c r="A255" s="192"/>
      <c r="B255" s="91"/>
      <c r="C255" s="386" t="s">
        <v>483</v>
      </c>
      <c r="D255" s="66" t="s">
        <v>18</v>
      </c>
      <c r="E255" s="103" t="s">
        <v>19</v>
      </c>
      <c r="F255" s="263" t="s">
        <v>37</v>
      </c>
      <c r="G255" s="143">
        <v>2330</v>
      </c>
      <c r="H255" s="143">
        <v>1165</v>
      </c>
      <c r="I255" s="143">
        <v>1165</v>
      </c>
      <c r="J255" s="143">
        <v>0</v>
      </c>
      <c r="K255" s="143">
        <v>0</v>
      </c>
      <c r="L255" s="51"/>
      <c r="M255" s="39"/>
      <c r="N255" s="29"/>
      <c r="O255" s="30"/>
      <c r="P255" s="5"/>
      <c r="Q255" s="5"/>
      <c r="R255" s="5"/>
    </row>
    <row r="256" spans="1:18" ht="101.25" customHeight="1" x14ac:dyDescent="0.45">
      <c r="A256" s="191"/>
      <c r="B256" s="91"/>
      <c r="C256" s="386" t="s">
        <v>479</v>
      </c>
      <c r="D256" s="66" t="s">
        <v>18</v>
      </c>
      <c r="E256" s="115" t="s">
        <v>19</v>
      </c>
      <c r="F256" s="45" t="s">
        <v>37</v>
      </c>
      <c r="G256" s="136">
        <v>2460</v>
      </c>
      <c r="H256" s="416">
        <f>1788.8</f>
        <v>1788.8</v>
      </c>
      <c r="I256" s="136">
        <v>1230</v>
      </c>
      <c r="J256" s="136">
        <v>0</v>
      </c>
      <c r="K256" s="136">
        <v>0</v>
      </c>
      <c r="L256" s="257"/>
      <c r="M256" s="39"/>
      <c r="N256" s="29"/>
      <c r="O256" s="30"/>
      <c r="P256" s="31"/>
      <c r="Q256" s="5"/>
      <c r="R256" s="5"/>
    </row>
    <row r="257" spans="1:18" ht="111.75" customHeight="1" x14ac:dyDescent="0.45">
      <c r="A257" s="265"/>
      <c r="B257" s="301"/>
      <c r="C257" s="139" t="s">
        <v>486</v>
      </c>
      <c r="D257" s="41" t="s">
        <v>18</v>
      </c>
      <c r="E257" s="47" t="s">
        <v>19</v>
      </c>
      <c r="F257" s="45" t="s">
        <v>37</v>
      </c>
      <c r="G257" s="140">
        <v>8</v>
      </c>
      <c r="H257" s="140">
        <v>4</v>
      </c>
      <c r="I257" s="140">
        <v>4</v>
      </c>
      <c r="J257" s="140">
        <v>0</v>
      </c>
      <c r="K257" s="140">
        <v>0</v>
      </c>
      <c r="L257" s="161"/>
      <c r="M257" s="39"/>
      <c r="N257" s="29"/>
      <c r="O257" s="30"/>
      <c r="P257" s="5"/>
      <c r="Q257" s="5"/>
      <c r="R257" s="5"/>
    </row>
    <row r="258" spans="1:18" ht="168.75" customHeight="1" x14ac:dyDescent="0.45">
      <c r="A258" s="192"/>
      <c r="B258" s="197" t="s">
        <v>489</v>
      </c>
      <c r="C258" s="467" t="s">
        <v>490</v>
      </c>
      <c r="D258" s="277" t="s">
        <v>18</v>
      </c>
      <c r="E258" s="103" t="s">
        <v>19</v>
      </c>
      <c r="F258" s="123" t="s">
        <v>37</v>
      </c>
      <c r="G258" s="417">
        <f>SUM(G259:G262)</f>
        <v>138.5</v>
      </c>
      <c r="H258" s="417">
        <f>SUM(H259:H262)</f>
        <v>227.8</v>
      </c>
      <c r="I258" s="417">
        <f>SUM(I259:I262)</f>
        <v>238.29999999999998</v>
      </c>
      <c r="J258" s="417">
        <f>SUM(J259:J262)</f>
        <v>148</v>
      </c>
      <c r="K258" s="417">
        <f>SUM(K259:K262)</f>
        <v>152</v>
      </c>
      <c r="L258" s="38" t="s">
        <v>491</v>
      </c>
      <c r="M258" s="39"/>
      <c r="N258" s="29"/>
      <c r="O258" s="30"/>
      <c r="P258" s="5"/>
      <c r="Q258" s="5"/>
      <c r="R258" s="5"/>
    </row>
    <row r="259" spans="1:18" ht="96.75" customHeight="1" x14ac:dyDescent="0.45">
      <c r="A259" s="192"/>
      <c r="B259" s="91"/>
      <c r="C259" s="67" t="s">
        <v>477</v>
      </c>
      <c r="D259" s="418" t="s">
        <v>18</v>
      </c>
      <c r="E259" s="66" t="s">
        <v>19</v>
      </c>
      <c r="F259" s="67" t="s">
        <v>37</v>
      </c>
      <c r="G259" s="88">
        <v>33</v>
      </c>
      <c r="H259" s="88">
        <v>119.1</v>
      </c>
      <c r="I259" s="88">
        <f>80+41.6</f>
        <v>121.6</v>
      </c>
      <c r="J259" s="88">
        <v>43</v>
      </c>
      <c r="K259" s="88">
        <v>55</v>
      </c>
      <c r="L259" s="109"/>
      <c r="M259" s="39"/>
      <c r="N259" s="81"/>
      <c r="O259" s="419"/>
      <c r="P259" s="5"/>
      <c r="Q259" s="5"/>
      <c r="R259" s="5"/>
    </row>
    <row r="260" spans="1:18" ht="96.75" customHeight="1" x14ac:dyDescent="0.45">
      <c r="A260" s="192"/>
      <c r="B260" s="91"/>
      <c r="C260" s="67" t="s">
        <v>479</v>
      </c>
      <c r="D260" s="418" t="s">
        <v>18</v>
      </c>
      <c r="E260" s="103" t="s">
        <v>19</v>
      </c>
      <c r="F260" s="263" t="s">
        <v>37</v>
      </c>
      <c r="G260" s="403">
        <v>90</v>
      </c>
      <c r="H260" s="403">
        <v>88.7</v>
      </c>
      <c r="I260" s="403">
        <v>90</v>
      </c>
      <c r="J260" s="403">
        <v>92</v>
      </c>
      <c r="K260" s="403">
        <v>85</v>
      </c>
      <c r="L260" s="38"/>
      <c r="M260" s="39"/>
      <c r="N260" s="29"/>
      <c r="O260" s="419"/>
      <c r="P260" s="5"/>
      <c r="Q260" s="5"/>
      <c r="R260" s="5"/>
    </row>
    <row r="261" spans="1:18" ht="100.5" customHeight="1" x14ac:dyDescent="0.45">
      <c r="A261" s="192"/>
      <c r="B261" s="91"/>
      <c r="C261" s="67" t="s">
        <v>486</v>
      </c>
      <c r="D261" s="418" t="s">
        <v>18</v>
      </c>
      <c r="E261" s="24" t="s">
        <v>19</v>
      </c>
      <c r="F261" s="263" t="s">
        <v>37</v>
      </c>
      <c r="G261" s="404">
        <v>9</v>
      </c>
      <c r="H261" s="404">
        <v>15</v>
      </c>
      <c r="I261" s="404">
        <f>10+4.2</f>
        <v>14.2</v>
      </c>
      <c r="J261" s="404">
        <v>8</v>
      </c>
      <c r="K261" s="404">
        <v>6</v>
      </c>
      <c r="L261" s="385"/>
      <c r="M261" s="39"/>
      <c r="N261" s="29"/>
      <c r="O261" s="419"/>
      <c r="P261" s="5"/>
      <c r="Q261" s="5"/>
      <c r="R261" s="5"/>
    </row>
    <row r="262" spans="1:18" ht="111.75" customHeight="1" x14ac:dyDescent="0.45">
      <c r="A262" s="192"/>
      <c r="B262" s="91"/>
      <c r="C262" s="67" t="s">
        <v>481</v>
      </c>
      <c r="D262" s="418" t="s">
        <v>18</v>
      </c>
      <c r="E262" s="24" t="s">
        <v>19</v>
      </c>
      <c r="F262" s="263" t="s">
        <v>37</v>
      </c>
      <c r="G262" s="404">
        <v>6.5</v>
      </c>
      <c r="H262" s="404">
        <v>5</v>
      </c>
      <c r="I262" s="404">
        <f>6+6.5</f>
        <v>12.5</v>
      </c>
      <c r="J262" s="404">
        <v>5</v>
      </c>
      <c r="K262" s="404">
        <v>6</v>
      </c>
      <c r="L262" s="385"/>
      <c r="M262" s="39"/>
      <c r="N262" s="29"/>
      <c r="O262" s="30"/>
      <c r="P262" s="5"/>
      <c r="Q262" s="5"/>
      <c r="R262" s="5"/>
    </row>
    <row r="263" spans="1:18" ht="52.5" customHeight="1" x14ac:dyDescent="0.45">
      <c r="A263" s="247"/>
      <c r="B263" s="197"/>
      <c r="C263" s="353" t="s">
        <v>48</v>
      </c>
      <c r="D263" s="420"/>
      <c r="E263" s="420"/>
      <c r="F263" s="57"/>
      <c r="G263" s="413">
        <f>G235+G240+G243+G246+G250+G254+G258</f>
        <v>23321.5</v>
      </c>
      <c r="H263" s="413">
        <f>H235+H240+H243+H246+H250+H254+H258</f>
        <v>12562.099999999999</v>
      </c>
      <c r="I263" s="413">
        <f>I235+I240+I243+I246+I250+I254+I258</f>
        <v>12782.3</v>
      </c>
      <c r="J263" s="413">
        <f>J235+J240+J243+J246+J250+J254+J258</f>
        <v>5998</v>
      </c>
      <c r="K263" s="413">
        <f>K235+K240+K243+K246+K250+K254+K258</f>
        <v>5492</v>
      </c>
      <c r="L263" s="320"/>
      <c r="M263" s="39"/>
      <c r="N263" s="29"/>
      <c r="O263" s="393"/>
      <c r="P263" s="5"/>
      <c r="Q263" s="5"/>
      <c r="R263" s="5"/>
    </row>
    <row r="264" spans="1:18" ht="42.75" customHeight="1" x14ac:dyDescent="0.45">
      <c r="A264" s="421"/>
      <c r="B264" s="422"/>
      <c r="C264" s="645" t="s">
        <v>492</v>
      </c>
      <c r="D264" s="646"/>
      <c r="E264" s="646"/>
      <c r="F264" s="646"/>
      <c r="G264" s="646"/>
      <c r="H264" s="646"/>
      <c r="I264" s="646"/>
      <c r="J264" s="646"/>
      <c r="K264" s="647"/>
      <c r="L264" s="320"/>
      <c r="M264" s="39"/>
      <c r="N264" s="29"/>
      <c r="O264" s="30"/>
      <c r="P264" s="5"/>
      <c r="Q264" s="5"/>
      <c r="R264" s="5"/>
    </row>
    <row r="265" spans="1:18" ht="148.5" customHeight="1" x14ac:dyDescent="0.45">
      <c r="A265" s="21">
        <v>13</v>
      </c>
      <c r="B265" s="423" t="s">
        <v>493</v>
      </c>
      <c r="C265" s="412" t="s">
        <v>494</v>
      </c>
      <c r="D265" s="66" t="s">
        <v>18</v>
      </c>
      <c r="E265" s="24" t="s">
        <v>19</v>
      </c>
      <c r="F265" s="57" t="s">
        <v>37</v>
      </c>
      <c r="G265" s="413">
        <f>G266+G267+G268</f>
        <v>4509</v>
      </c>
      <c r="H265" s="413">
        <f>H266+H267+H268</f>
        <v>4509</v>
      </c>
      <c r="I265" s="413">
        <f>I266+I267+I268</f>
        <v>4509</v>
      </c>
      <c r="J265" s="413">
        <f>J266+J267+J268</f>
        <v>0</v>
      </c>
      <c r="K265" s="413">
        <f>K266+K267+K268</f>
        <v>0</v>
      </c>
      <c r="L265" s="320" t="s">
        <v>495</v>
      </c>
      <c r="M265" s="39"/>
      <c r="N265" s="29"/>
      <c r="O265" s="30"/>
      <c r="P265" s="5"/>
      <c r="Q265" s="5"/>
      <c r="R265" s="5"/>
    </row>
    <row r="266" spans="1:18" ht="72.75" customHeight="1" x14ac:dyDescent="0.45">
      <c r="A266" s="32"/>
      <c r="B266" s="423"/>
      <c r="C266" s="305" t="s">
        <v>483</v>
      </c>
      <c r="D266" s="66" t="s">
        <v>18</v>
      </c>
      <c r="E266" s="24" t="s">
        <v>19</v>
      </c>
      <c r="F266" s="263" t="s">
        <v>37</v>
      </c>
      <c r="G266" s="143">
        <v>2525</v>
      </c>
      <c r="H266" s="143">
        <v>2525</v>
      </c>
      <c r="I266" s="143">
        <v>2525</v>
      </c>
      <c r="J266" s="143">
        <v>0</v>
      </c>
      <c r="K266" s="143">
        <v>0</v>
      </c>
      <c r="L266" s="51"/>
      <c r="M266" s="39"/>
      <c r="N266" s="29"/>
      <c r="O266" s="30"/>
      <c r="P266" s="5"/>
      <c r="Q266" s="5"/>
      <c r="R266" s="5"/>
    </row>
    <row r="267" spans="1:18" ht="62.25" customHeight="1" x14ac:dyDescent="0.45">
      <c r="A267" s="32"/>
      <c r="B267" s="423"/>
      <c r="C267" s="305" t="s">
        <v>479</v>
      </c>
      <c r="D267" s="66" t="s">
        <v>18</v>
      </c>
      <c r="E267" s="24" t="s">
        <v>19</v>
      </c>
      <c r="F267" s="263" t="s">
        <v>37</v>
      </c>
      <c r="G267" s="143">
        <v>1976</v>
      </c>
      <c r="H267" s="143">
        <v>1976</v>
      </c>
      <c r="I267" s="143">
        <v>1976</v>
      </c>
      <c r="J267" s="143">
        <v>0</v>
      </c>
      <c r="K267" s="143">
        <v>0</v>
      </c>
      <c r="L267" s="51"/>
      <c r="M267" s="39"/>
      <c r="N267" s="29"/>
      <c r="O267" s="30"/>
      <c r="P267" s="5"/>
      <c r="Q267" s="5"/>
      <c r="R267" s="5"/>
    </row>
    <row r="268" spans="1:18" ht="91.5" customHeight="1" x14ac:dyDescent="0.45">
      <c r="A268" s="32"/>
      <c r="B268" s="423"/>
      <c r="C268" s="305" t="s">
        <v>486</v>
      </c>
      <c r="D268" s="66" t="s">
        <v>18</v>
      </c>
      <c r="E268" s="24" t="s">
        <v>19</v>
      </c>
      <c r="F268" s="263" t="s">
        <v>37</v>
      </c>
      <c r="G268" s="143">
        <v>8</v>
      </c>
      <c r="H268" s="143">
        <v>8</v>
      </c>
      <c r="I268" s="143">
        <v>8</v>
      </c>
      <c r="J268" s="143">
        <v>0</v>
      </c>
      <c r="K268" s="143">
        <v>0</v>
      </c>
      <c r="L268" s="51"/>
      <c r="M268" s="39"/>
      <c r="N268" s="29"/>
      <c r="O268" s="30"/>
      <c r="P268" s="31"/>
      <c r="Q268" s="5"/>
      <c r="R268" s="5"/>
    </row>
    <row r="269" spans="1:18" ht="119.25" customHeight="1" x14ac:dyDescent="0.45">
      <c r="A269" s="108"/>
      <c r="B269" s="423"/>
      <c r="C269" s="424" t="s">
        <v>496</v>
      </c>
      <c r="D269" s="66" t="s">
        <v>18</v>
      </c>
      <c r="E269" s="115" t="s">
        <v>19</v>
      </c>
      <c r="F269" s="45" t="s">
        <v>37</v>
      </c>
      <c r="G269" s="354">
        <f>G270+G271+G272</f>
        <v>76</v>
      </c>
      <c r="H269" s="354">
        <f>H270+H271+H272</f>
        <v>88.2</v>
      </c>
      <c r="I269" s="354">
        <f>I270+I271+I272</f>
        <v>38</v>
      </c>
      <c r="J269" s="354">
        <f>J270+J271+J272</f>
        <v>0</v>
      </c>
      <c r="K269" s="354">
        <f>K270+K271+K272</f>
        <v>0</v>
      </c>
      <c r="L269" s="257" t="s">
        <v>497</v>
      </c>
      <c r="M269" s="39"/>
      <c r="N269" s="29"/>
      <c r="O269" s="30"/>
      <c r="P269" s="5"/>
      <c r="Q269" s="5"/>
      <c r="R269" s="5"/>
    </row>
    <row r="270" spans="1:18" ht="92.25" x14ac:dyDescent="0.45">
      <c r="A270" s="32"/>
      <c r="B270" s="425"/>
      <c r="C270" s="53" t="s">
        <v>483</v>
      </c>
      <c r="D270" s="41" t="s">
        <v>18</v>
      </c>
      <c r="E270" s="103" t="s">
        <v>19</v>
      </c>
      <c r="F270" s="123" t="s">
        <v>37</v>
      </c>
      <c r="G270" s="403">
        <v>40</v>
      </c>
      <c r="H270" s="426">
        <v>56.2</v>
      </c>
      <c r="I270" s="427">
        <v>20</v>
      </c>
      <c r="J270" s="106">
        <v>0</v>
      </c>
      <c r="K270" s="106">
        <v>0</v>
      </c>
      <c r="L270" s="38"/>
      <c r="M270" s="39"/>
      <c r="N270" s="29"/>
      <c r="O270" s="378"/>
      <c r="P270" s="5"/>
      <c r="Q270" s="5"/>
      <c r="R270" s="5"/>
    </row>
    <row r="271" spans="1:18" ht="90" customHeight="1" x14ac:dyDescent="0.45">
      <c r="A271" s="40"/>
      <c r="B271" s="87"/>
      <c r="C271" s="178" t="s">
        <v>479</v>
      </c>
      <c r="D271" s="66" t="s">
        <v>18</v>
      </c>
      <c r="E271" s="99" t="s">
        <v>19</v>
      </c>
      <c r="F271" s="155" t="s">
        <v>37</v>
      </c>
      <c r="G271" s="428">
        <v>34</v>
      </c>
      <c r="H271" s="429">
        <v>30</v>
      </c>
      <c r="I271" s="430">
        <v>17</v>
      </c>
      <c r="J271" s="179">
        <v>0</v>
      </c>
      <c r="K271" s="179">
        <v>0</v>
      </c>
      <c r="L271" s="261"/>
      <c r="M271" s="39"/>
      <c r="N271" s="29"/>
      <c r="O271" s="378"/>
      <c r="P271" s="5"/>
      <c r="Q271" s="5"/>
      <c r="R271" s="5"/>
    </row>
    <row r="272" spans="1:18" ht="101.25" customHeight="1" x14ac:dyDescent="0.45">
      <c r="A272" s="32"/>
      <c r="B272" s="87"/>
      <c r="C272" s="214" t="s">
        <v>486</v>
      </c>
      <c r="D272" s="41" t="s">
        <v>18</v>
      </c>
      <c r="E272" s="47" t="s">
        <v>19</v>
      </c>
      <c r="F272" s="45" t="s">
        <v>37</v>
      </c>
      <c r="G272" s="410">
        <v>2</v>
      </c>
      <c r="H272" s="429">
        <v>2</v>
      </c>
      <c r="I272" s="431">
        <v>1</v>
      </c>
      <c r="J272" s="140">
        <v>0</v>
      </c>
      <c r="K272" s="140">
        <v>0</v>
      </c>
      <c r="L272" s="161"/>
      <c r="M272" s="39"/>
      <c r="N272" s="29"/>
      <c r="O272" s="378"/>
      <c r="P272" s="5"/>
      <c r="Q272" s="5"/>
      <c r="R272" s="5"/>
    </row>
    <row r="273" spans="1:18" ht="153.75" x14ac:dyDescent="0.45">
      <c r="A273" s="32"/>
      <c r="B273" s="87"/>
      <c r="C273" s="412" t="s">
        <v>498</v>
      </c>
      <c r="D273" s="66" t="s">
        <v>18</v>
      </c>
      <c r="E273" s="24" t="s">
        <v>19</v>
      </c>
      <c r="F273" s="263" t="s">
        <v>37</v>
      </c>
      <c r="G273" s="413">
        <f>G274+G275+G276</f>
        <v>451</v>
      </c>
      <c r="H273" s="432">
        <f>H274+H275+H276</f>
        <v>75.199999999999989</v>
      </c>
      <c r="I273" s="413">
        <f>I274+I275+I276</f>
        <v>0</v>
      </c>
      <c r="J273" s="413">
        <f>J274+J275+J276</f>
        <v>0</v>
      </c>
      <c r="K273" s="413">
        <f>K274+K275+K276</f>
        <v>0</v>
      </c>
      <c r="L273" s="320" t="s">
        <v>499</v>
      </c>
      <c r="M273" s="39"/>
      <c r="N273" s="29"/>
      <c r="O273" s="30"/>
      <c r="P273" s="5"/>
      <c r="Q273" s="5"/>
      <c r="R273" s="5"/>
    </row>
    <row r="274" spans="1:18" ht="71.25" customHeight="1" x14ac:dyDescent="0.45">
      <c r="A274" s="192"/>
      <c r="B274" s="87"/>
      <c r="C274" s="305" t="s">
        <v>483</v>
      </c>
      <c r="D274" s="66" t="s">
        <v>18</v>
      </c>
      <c r="E274" s="24" t="s">
        <v>19</v>
      </c>
      <c r="F274" s="263" t="s">
        <v>37</v>
      </c>
      <c r="G274" s="319">
        <v>95</v>
      </c>
      <c r="H274" s="319">
        <v>12.6</v>
      </c>
      <c r="I274" s="319">
        <v>0</v>
      </c>
      <c r="J274" s="319">
        <v>0</v>
      </c>
      <c r="K274" s="319">
        <v>0</v>
      </c>
      <c r="L274" s="320"/>
      <c r="M274" s="39"/>
      <c r="N274" s="29"/>
      <c r="O274" s="30"/>
      <c r="P274" s="5"/>
      <c r="Q274" s="5"/>
      <c r="R274" s="5"/>
    </row>
    <row r="275" spans="1:18" ht="67.5" customHeight="1" x14ac:dyDescent="0.45">
      <c r="A275" s="192"/>
      <c r="B275" s="87"/>
      <c r="C275" s="305" t="s">
        <v>479</v>
      </c>
      <c r="D275" s="66" t="s">
        <v>18</v>
      </c>
      <c r="E275" s="24" t="s">
        <v>19</v>
      </c>
      <c r="F275" s="263" t="s">
        <v>37</v>
      </c>
      <c r="G275" s="319">
        <v>335</v>
      </c>
      <c r="H275" s="319">
        <v>58.3</v>
      </c>
      <c r="I275" s="319">
        <v>0</v>
      </c>
      <c r="J275" s="319">
        <v>0</v>
      </c>
      <c r="K275" s="319">
        <v>0</v>
      </c>
      <c r="L275" s="320"/>
      <c r="M275" s="39"/>
      <c r="N275" s="29"/>
      <c r="O275" s="30"/>
      <c r="P275" s="5"/>
      <c r="Q275" s="5"/>
      <c r="R275" s="5"/>
    </row>
    <row r="276" spans="1:18" ht="87" customHeight="1" x14ac:dyDescent="0.45">
      <c r="A276" s="192"/>
      <c r="B276" s="87"/>
      <c r="C276" s="386" t="s">
        <v>486</v>
      </c>
      <c r="D276" s="66" t="s">
        <v>18</v>
      </c>
      <c r="E276" s="115" t="s">
        <v>19</v>
      </c>
      <c r="F276" s="135" t="s">
        <v>37</v>
      </c>
      <c r="G276" s="136">
        <v>21</v>
      </c>
      <c r="H276" s="319">
        <v>4.3</v>
      </c>
      <c r="I276" s="319">
        <v>0</v>
      </c>
      <c r="J276" s="319">
        <v>0</v>
      </c>
      <c r="K276" s="319">
        <v>0</v>
      </c>
      <c r="L276" s="257"/>
      <c r="M276" s="39"/>
      <c r="N276" s="29"/>
      <c r="O276" s="30"/>
      <c r="P276" s="5"/>
      <c r="Q276" s="5"/>
      <c r="R276" s="5"/>
    </row>
    <row r="277" spans="1:18" ht="80.25" customHeight="1" x14ac:dyDescent="0.45">
      <c r="A277" s="192"/>
      <c r="B277" s="87"/>
      <c r="C277" s="412" t="s">
        <v>500</v>
      </c>
      <c r="D277" s="66" t="s">
        <v>18</v>
      </c>
      <c r="E277" s="24" t="s">
        <v>19</v>
      </c>
      <c r="F277" s="263" t="s">
        <v>37</v>
      </c>
      <c r="G277" s="413">
        <f>G278+G279+G280</f>
        <v>1180</v>
      </c>
      <c r="H277" s="413">
        <f>H278+H279+H280</f>
        <v>590</v>
      </c>
      <c r="I277" s="413">
        <f>I278+I279+I280</f>
        <v>590</v>
      </c>
      <c r="J277" s="413">
        <f>J278+J279+J280</f>
        <v>0</v>
      </c>
      <c r="K277" s="413">
        <f>K278+K279+K280</f>
        <v>0</v>
      </c>
      <c r="L277" s="320" t="s">
        <v>501</v>
      </c>
      <c r="M277" s="39"/>
      <c r="N277" s="29"/>
      <c r="O277" s="30"/>
      <c r="P277" s="5"/>
      <c r="Q277" s="5"/>
      <c r="R277" s="5"/>
    </row>
    <row r="278" spans="1:18" ht="94.5" customHeight="1" x14ac:dyDescent="0.45">
      <c r="A278" s="192"/>
      <c r="B278" s="87"/>
      <c r="C278" s="53" t="s">
        <v>483</v>
      </c>
      <c r="D278" s="66" t="s">
        <v>18</v>
      </c>
      <c r="E278" s="24" t="s">
        <v>19</v>
      </c>
      <c r="F278" s="263" t="s">
        <v>37</v>
      </c>
      <c r="G278" s="319">
        <v>410</v>
      </c>
      <c r="H278" s="319">
        <v>205</v>
      </c>
      <c r="I278" s="319">
        <v>205</v>
      </c>
      <c r="J278" s="319">
        <v>0</v>
      </c>
      <c r="K278" s="319">
        <v>0</v>
      </c>
      <c r="L278" s="320"/>
      <c r="M278" s="39"/>
      <c r="N278" s="29"/>
      <c r="O278" s="30"/>
      <c r="P278" s="31"/>
      <c r="Q278" s="5"/>
      <c r="R278" s="5"/>
    </row>
    <row r="279" spans="1:18" ht="90" customHeight="1" x14ac:dyDescent="0.45">
      <c r="A279" s="192"/>
      <c r="B279" s="87"/>
      <c r="C279" s="305" t="s">
        <v>479</v>
      </c>
      <c r="D279" s="66" t="s">
        <v>18</v>
      </c>
      <c r="E279" s="24" t="s">
        <v>19</v>
      </c>
      <c r="F279" s="123" t="s">
        <v>37</v>
      </c>
      <c r="G279" s="26">
        <v>700</v>
      </c>
      <c r="H279" s="26">
        <v>350</v>
      </c>
      <c r="I279" s="26">
        <v>350</v>
      </c>
      <c r="J279" s="26">
        <v>0</v>
      </c>
      <c r="K279" s="26">
        <v>0</v>
      </c>
      <c r="L279" s="385"/>
      <c r="M279" s="39"/>
      <c r="N279" s="29"/>
      <c r="O279" s="30"/>
      <c r="P279" s="31"/>
      <c r="Q279" s="5"/>
      <c r="R279" s="5"/>
    </row>
    <row r="280" spans="1:18" ht="92.25" x14ac:dyDescent="0.45">
      <c r="A280" s="192"/>
      <c r="B280" s="87"/>
      <c r="C280" s="386" t="s">
        <v>486</v>
      </c>
      <c r="D280" s="66" t="s">
        <v>18</v>
      </c>
      <c r="E280" s="115" t="s">
        <v>19</v>
      </c>
      <c r="F280" s="135" t="s">
        <v>37</v>
      </c>
      <c r="G280" s="136">
        <v>70</v>
      </c>
      <c r="H280" s="136">
        <v>35</v>
      </c>
      <c r="I280" s="136">
        <v>35</v>
      </c>
      <c r="J280" s="136">
        <v>0</v>
      </c>
      <c r="K280" s="136">
        <v>0</v>
      </c>
      <c r="L280" s="257"/>
      <c r="M280" s="39"/>
      <c r="N280" s="29"/>
      <c r="O280" s="30"/>
      <c r="P280" s="5"/>
      <c r="Q280" s="5"/>
      <c r="R280" s="5"/>
    </row>
    <row r="281" spans="1:18" ht="92.25" x14ac:dyDescent="0.45">
      <c r="A281" s="192"/>
      <c r="B281" s="87"/>
      <c r="C281" s="433" t="s">
        <v>502</v>
      </c>
      <c r="D281" s="116" t="s">
        <v>18</v>
      </c>
      <c r="E281" s="434" t="s">
        <v>19</v>
      </c>
      <c r="F281" s="237" t="s">
        <v>37</v>
      </c>
      <c r="G281" s="435">
        <f>G282+G283</f>
        <v>200</v>
      </c>
      <c r="H281" s="435">
        <f>H282+H283</f>
        <v>456.4</v>
      </c>
      <c r="I281" s="435">
        <f>I282+I283</f>
        <v>140</v>
      </c>
      <c r="J281" s="435">
        <f>J282+J283</f>
        <v>210</v>
      </c>
      <c r="K281" s="435">
        <f>K282+K283</f>
        <v>170</v>
      </c>
      <c r="L281" s="648" t="s">
        <v>499</v>
      </c>
      <c r="M281" s="120"/>
      <c r="N281" s="120"/>
      <c r="O281" s="30"/>
      <c r="P281" s="5"/>
      <c r="Q281" s="5"/>
      <c r="R281" s="5"/>
    </row>
    <row r="282" spans="1:18" ht="92.25" x14ac:dyDescent="0.45">
      <c r="A282" s="192"/>
      <c r="B282" s="87"/>
      <c r="C282" s="114" t="s">
        <v>483</v>
      </c>
      <c r="D282" s="116" t="s">
        <v>18</v>
      </c>
      <c r="E282" s="436" t="s">
        <v>19</v>
      </c>
      <c r="F282" s="437" t="s">
        <v>37</v>
      </c>
      <c r="G282" s="438">
        <v>100</v>
      </c>
      <c r="H282" s="438">
        <v>221</v>
      </c>
      <c r="I282" s="438">
        <v>50</v>
      </c>
      <c r="J282" s="438">
        <v>80</v>
      </c>
      <c r="K282" s="438">
        <v>90</v>
      </c>
      <c r="L282" s="649"/>
      <c r="M282" s="120"/>
      <c r="N282" s="120"/>
      <c r="O282" s="30"/>
      <c r="P282" s="439"/>
      <c r="Q282" s="5"/>
      <c r="R282" s="5"/>
    </row>
    <row r="283" spans="1:18" ht="86.25" customHeight="1" x14ac:dyDescent="0.45">
      <c r="A283" s="191"/>
      <c r="B283" s="87"/>
      <c r="C283" s="114" t="s">
        <v>479</v>
      </c>
      <c r="D283" s="116" t="s">
        <v>18</v>
      </c>
      <c r="E283" s="440" t="s">
        <v>19</v>
      </c>
      <c r="F283" s="441" t="s">
        <v>37</v>
      </c>
      <c r="G283" s="438">
        <v>100</v>
      </c>
      <c r="H283" s="438">
        <v>235.4</v>
      </c>
      <c r="I283" s="438">
        <v>90</v>
      </c>
      <c r="J283" s="438">
        <v>130</v>
      </c>
      <c r="K283" s="438">
        <v>80</v>
      </c>
      <c r="L283" s="650"/>
      <c r="M283" s="120"/>
      <c r="N283" s="120"/>
      <c r="O283" s="30"/>
      <c r="P283" s="439"/>
      <c r="Q283" s="5"/>
      <c r="R283" s="5"/>
    </row>
    <row r="284" spans="1:18" ht="180" customHeight="1" x14ac:dyDescent="0.45">
      <c r="A284" s="191"/>
      <c r="B284" s="121"/>
      <c r="C284" s="407" t="s">
        <v>503</v>
      </c>
      <c r="D284" s="41" t="s">
        <v>18</v>
      </c>
      <c r="E284" s="47" t="s">
        <v>19</v>
      </c>
      <c r="F284" s="45" t="s">
        <v>37</v>
      </c>
      <c r="G284" s="415">
        <v>1600</v>
      </c>
      <c r="H284" s="442">
        <v>1000</v>
      </c>
      <c r="I284" s="415">
        <v>1000</v>
      </c>
      <c r="J284" s="415">
        <v>1800</v>
      </c>
      <c r="K284" s="415">
        <v>1200</v>
      </c>
      <c r="L284" s="161" t="s">
        <v>499</v>
      </c>
      <c r="M284" s="39"/>
      <c r="N284" s="29"/>
      <c r="O284" s="30"/>
      <c r="P284" s="31"/>
      <c r="Q284" s="5"/>
      <c r="R284" s="5"/>
    </row>
    <row r="285" spans="1:18" ht="125.25" customHeight="1" x14ac:dyDescent="0.45">
      <c r="A285" s="200"/>
      <c r="B285" s="121"/>
      <c r="C285" s="414" t="s">
        <v>504</v>
      </c>
      <c r="D285" s="41" t="s">
        <v>18</v>
      </c>
      <c r="E285" s="46" t="s">
        <v>19</v>
      </c>
      <c r="F285" s="263" t="s">
        <v>37</v>
      </c>
      <c r="G285" s="415">
        <f>G286+G287</f>
        <v>4000</v>
      </c>
      <c r="H285" s="390">
        <f>H286+H287</f>
        <v>4000</v>
      </c>
      <c r="I285" s="415">
        <f>I286+I287</f>
        <v>4000</v>
      </c>
      <c r="J285" s="415">
        <f>J286+J287</f>
        <v>4000</v>
      </c>
      <c r="K285" s="415">
        <f>K286+K287</f>
        <v>4000</v>
      </c>
      <c r="L285" s="654" t="s">
        <v>505</v>
      </c>
      <c r="M285" s="443"/>
      <c r="N285" s="443"/>
      <c r="O285" s="30"/>
      <c r="P285" s="5"/>
      <c r="Q285" s="5"/>
      <c r="R285" s="5"/>
    </row>
    <row r="286" spans="1:18" ht="165.75" customHeight="1" x14ac:dyDescent="0.45">
      <c r="A286" s="228"/>
      <c r="B286" s="87"/>
      <c r="C286" s="386" t="s">
        <v>483</v>
      </c>
      <c r="D286" s="66" t="s">
        <v>18</v>
      </c>
      <c r="E286" s="115" t="s">
        <v>19</v>
      </c>
      <c r="F286" s="135" t="s">
        <v>37</v>
      </c>
      <c r="G286" s="88">
        <v>2000</v>
      </c>
      <c r="H286" s="88">
        <v>2000</v>
      </c>
      <c r="I286" s="88">
        <v>2000</v>
      </c>
      <c r="J286" s="88">
        <v>2000</v>
      </c>
      <c r="K286" s="88">
        <v>2000</v>
      </c>
      <c r="L286" s="655"/>
      <c r="M286" s="443"/>
      <c r="N286" s="443"/>
      <c r="O286" s="30"/>
      <c r="P286" s="5"/>
      <c r="Q286" s="5"/>
      <c r="R286" s="5"/>
    </row>
    <row r="287" spans="1:18" ht="96.75" customHeight="1" x14ac:dyDescent="0.45">
      <c r="A287" s="360"/>
      <c r="B287" s="87"/>
      <c r="C287" s="214" t="s">
        <v>479</v>
      </c>
      <c r="D287" s="41" t="s">
        <v>18</v>
      </c>
      <c r="E287" s="46" t="s">
        <v>19</v>
      </c>
      <c r="F287" s="263" t="s">
        <v>37</v>
      </c>
      <c r="G287" s="153">
        <v>2000</v>
      </c>
      <c r="H287" s="153">
        <v>2000</v>
      </c>
      <c r="I287" s="153">
        <v>2000</v>
      </c>
      <c r="J287" s="153">
        <v>2000</v>
      </c>
      <c r="K287" s="153">
        <v>2000</v>
      </c>
      <c r="L287" s="444"/>
      <c r="M287" s="169"/>
      <c r="N287" s="90"/>
      <c r="O287" s="30"/>
      <c r="P287" s="5"/>
      <c r="Q287" s="5"/>
      <c r="R287" s="5"/>
    </row>
    <row r="288" spans="1:18" ht="32.25" customHeight="1" x14ac:dyDescent="0.45">
      <c r="A288" s="445"/>
      <c r="B288" s="138"/>
      <c r="C288" s="308" t="s">
        <v>48</v>
      </c>
      <c r="D288" s="115"/>
      <c r="E288" s="115"/>
      <c r="F288" s="135"/>
      <c r="G288" s="389">
        <f>G265+G269+G273+G277+G281+G284+G285</f>
        <v>12016</v>
      </c>
      <c r="H288" s="389">
        <f>H265+H269+H273+H277+H281+H284+H285</f>
        <v>10718.8</v>
      </c>
      <c r="I288" s="389">
        <f>I265+I269+I273+I277+I281+I284+I285</f>
        <v>10277</v>
      </c>
      <c r="J288" s="389">
        <f>J265+J269+J273+J277+J281+J284+J285</f>
        <v>6010</v>
      </c>
      <c r="K288" s="389">
        <f>K265+K269+K273+K277+K281+K284+K285</f>
        <v>5370</v>
      </c>
      <c r="L288" s="257"/>
      <c r="M288" s="39"/>
      <c r="N288" s="29"/>
      <c r="O288" s="393"/>
      <c r="P288" s="5"/>
      <c r="Q288" s="5"/>
      <c r="R288" s="5"/>
    </row>
    <row r="289" spans="1:239" ht="35.25" customHeight="1" x14ac:dyDescent="0.45">
      <c r="A289" s="32"/>
      <c r="B289" s="351"/>
      <c r="C289" s="656" t="s">
        <v>506</v>
      </c>
      <c r="D289" s="656"/>
      <c r="E289" s="656"/>
      <c r="F289" s="656"/>
      <c r="G289" s="656"/>
      <c r="H289" s="656"/>
      <c r="I289" s="656"/>
      <c r="J289" s="656"/>
      <c r="K289" s="656"/>
      <c r="L289" s="258"/>
      <c r="M289" s="39"/>
      <c r="N289" s="29"/>
      <c r="O289" s="30"/>
      <c r="P289" s="446"/>
      <c r="Q289" s="5"/>
      <c r="R289" s="5"/>
      <c r="AA289" s="5"/>
      <c r="AB289" s="5"/>
      <c r="AC289" s="5"/>
      <c r="AD289" s="5"/>
      <c r="AE289" s="5"/>
      <c r="AF289" s="5"/>
      <c r="AG289" s="5"/>
      <c r="AH289" s="5"/>
      <c r="AI289" s="5"/>
      <c r="AJ289" s="5"/>
      <c r="AK289" s="5"/>
      <c r="AL289" s="5"/>
      <c r="AM289" s="5"/>
      <c r="AN289" s="5"/>
      <c r="AO289" s="5"/>
      <c r="AP289" s="5"/>
      <c r="AQ289" s="5"/>
      <c r="AR289" s="5"/>
      <c r="AS289" s="5"/>
      <c r="AT289" s="5"/>
      <c r="AU289" s="5"/>
      <c r="AV289" s="5"/>
      <c r="AW289" s="5"/>
      <c r="AX289" s="5"/>
      <c r="AY289" s="5"/>
      <c r="AZ289" s="5"/>
      <c r="BA289" s="5"/>
      <c r="BB289" s="5"/>
      <c r="BC289" s="5"/>
      <c r="BD289" s="5"/>
      <c r="BE289" s="5"/>
      <c r="BF289" s="5"/>
      <c r="BG289" s="5"/>
      <c r="BH289" s="5"/>
      <c r="BI289" s="5"/>
      <c r="BJ289" s="5"/>
      <c r="BK289" s="5"/>
      <c r="BL289" s="5"/>
      <c r="BM289" s="5"/>
      <c r="BN289" s="5"/>
      <c r="BO289" s="5"/>
      <c r="BP289" s="5"/>
      <c r="BQ289" s="5"/>
    </row>
    <row r="290" spans="1:239" ht="357" customHeight="1" x14ac:dyDescent="0.45">
      <c r="A290" s="447">
        <v>14</v>
      </c>
      <c r="B290" s="229" t="s">
        <v>507</v>
      </c>
      <c r="C290" s="383" t="s">
        <v>508</v>
      </c>
      <c r="D290" s="24" t="s">
        <v>18</v>
      </c>
      <c r="E290" s="60" t="s">
        <v>19</v>
      </c>
      <c r="F290" s="67" t="s">
        <v>52</v>
      </c>
      <c r="G290" s="448">
        <v>0</v>
      </c>
      <c r="H290" s="319">
        <v>0</v>
      </c>
      <c r="I290" s="319">
        <v>0</v>
      </c>
      <c r="J290" s="319">
        <v>0</v>
      </c>
      <c r="K290" s="319">
        <v>0</v>
      </c>
      <c r="L290" s="449" t="s">
        <v>509</v>
      </c>
      <c r="M290" s="90"/>
      <c r="N290" s="90"/>
      <c r="O290" s="30"/>
      <c r="P290" s="446"/>
      <c r="Q290" s="5"/>
      <c r="R290" s="5"/>
      <c r="AA290" s="5"/>
      <c r="AB290" s="5"/>
      <c r="AC290" s="5"/>
      <c r="AD290" s="5"/>
      <c r="AE290" s="5"/>
      <c r="AF290" s="5"/>
      <c r="AG290" s="5"/>
      <c r="AH290" s="5"/>
      <c r="AI290" s="5"/>
      <c r="AJ290" s="5"/>
      <c r="AK290" s="5"/>
      <c r="AL290" s="5"/>
      <c r="AM290" s="5"/>
      <c r="AN290" s="5"/>
      <c r="AO290" s="5"/>
      <c r="AP290" s="5"/>
      <c r="AQ290" s="5"/>
      <c r="AR290" s="5"/>
      <c r="AS290" s="5"/>
      <c r="AT290" s="5"/>
      <c r="AU290" s="5"/>
      <c r="AV290" s="5"/>
      <c r="AW290" s="5"/>
      <c r="AX290" s="5"/>
      <c r="AY290" s="5"/>
      <c r="AZ290" s="5"/>
      <c r="BA290" s="5"/>
      <c r="BB290" s="5"/>
      <c r="BC290" s="5"/>
      <c r="BD290" s="5"/>
      <c r="BE290" s="5"/>
      <c r="BF290" s="5"/>
      <c r="BG290" s="5"/>
      <c r="BH290" s="5"/>
      <c r="BI290" s="5"/>
      <c r="BJ290" s="5"/>
      <c r="BK290" s="5"/>
      <c r="BL290" s="5"/>
      <c r="BM290" s="5"/>
      <c r="BN290" s="5"/>
      <c r="BO290" s="5"/>
      <c r="BP290" s="5"/>
      <c r="BQ290" s="5"/>
    </row>
    <row r="291" spans="1:239" ht="239.25" customHeight="1" x14ac:dyDescent="0.45">
      <c r="A291" s="108"/>
      <c r="B291" s="229"/>
      <c r="C291" s="229" t="s">
        <v>510</v>
      </c>
      <c r="D291" s="115" t="s">
        <v>18</v>
      </c>
      <c r="E291" s="115" t="s">
        <v>19</v>
      </c>
      <c r="F291" s="45" t="s">
        <v>52</v>
      </c>
      <c r="G291" s="136">
        <v>0</v>
      </c>
      <c r="H291" s="136">
        <v>0</v>
      </c>
      <c r="I291" s="136">
        <v>0</v>
      </c>
      <c r="J291" s="136">
        <v>0</v>
      </c>
      <c r="K291" s="136">
        <v>0</v>
      </c>
      <c r="L291" s="89" t="s">
        <v>511</v>
      </c>
      <c r="M291" s="90"/>
      <c r="N291" s="90"/>
      <c r="O291" s="30"/>
      <c r="P291" s="446"/>
      <c r="Q291" s="5"/>
      <c r="R291" s="5"/>
      <c r="AA291" s="5"/>
      <c r="AB291" s="5"/>
      <c r="AC291" s="5"/>
      <c r="AD291" s="5"/>
      <c r="AE291" s="5"/>
      <c r="AF291" s="5"/>
      <c r="AG291" s="5"/>
      <c r="AH291" s="5"/>
      <c r="AI291" s="5"/>
      <c r="AJ291" s="5"/>
      <c r="AK291" s="5"/>
      <c r="AL291" s="5"/>
      <c r="AM291" s="5"/>
      <c r="AN291" s="5"/>
      <c r="AO291" s="5"/>
      <c r="AP291" s="5"/>
      <c r="AQ291" s="5"/>
      <c r="AR291" s="5"/>
      <c r="AS291" s="5"/>
      <c r="AT291" s="5"/>
      <c r="AU291" s="5"/>
      <c r="AV291" s="5"/>
      <c r="AW291" s="5"/>
      <c r="AX291" s="5"/>
      <c r="AY291" s="5"/>
      <c r="AZ291" s="5"/>
      <c r="BA291" s="5"/>
      <c r="BB291" s="5"/>
      <c r="BC291" s="5"/>
      <c r="BD291" s="5"/>
      <c r="BE291" s="5"/>
      <c r="BF291" s="5"/>
      <c r="BG291" s="5"/>
      <c r="BH291" s="5"/>
      <c r="BI291" s="5"/>
      <c r="BJ291" s="5"/>
      <c r="BK291" s="5"/>
      <c r="BL291" s="5"/>
      <c r="BM291" s="5"/>
      <c r="BN291" s="5"/>
      <c r="BO291" s="5"/>
      <c r="BP291" s="5"/>
      <c r="BQ291" s="5"/>
    </row>
    <row r="292" spans="1:239" ht="375.75" customHeight="1" x14ac:dyDescent="0.45">
      <c r="A292" s="447"/>
      <c r="B292" s="225"/>
      <c r="C292" s="225" t="s">
        <v>512</v>
      </c>
      <c r="D292" s="47" t="s">
        <v>18</v>
      </c>
      <c r="E292" s="47" t="s">
        <v>19</v>
      </c>
      <c r="F292" s="45" t="s">
        <v>52</v>
      </c>
      <c r="G292" s="140">
        <v>0</v>
      </c>
      <c r="H292" s="140">
        <v>0</v>
      </c>
      <c r="I292" s="140">
        <v>0</v>
      </c>
      <c r="J292" s="140">
        <v>0</v>
      </c>
      <c r="K292" s="410">
        <v>0</v>
      </c>
      <c r="L292" s="450" t="s">
        <v>513</v>
      </c>
      <c r="M292" s="451"/>
      <c r="N292" s="90"/>
      <c r="O292" s="30"/>
      <c r="P292" s="446"/>
      <c r="Q292" s="5"/>
      <c r="R292" s="5"/>
      <c r="AA292" s="5"/>
      <c r="AB292" s="5"/>
      <c r="AC292" s="5"/>
      <c r="AD292" s="5"/>
      <c r="AE292" s="5"/>
      <c r="AF292" s="5"/>
      <c r="AG292" s="5"/>
      <c r="AH292" s="5"/>
      <c r="AI292" s="5"/>
      <c r="AJ292" s="5"/>
      <c r="AK292" s="5"/>
      <c r="AL292" s="5"/>
      <c r="AM292" s="5"/>
      <c r="AN292" s="5"/>
      <c r="AO292" s="5"/>
      <c r="AP292" s="5"/>
      <c r="AQ292" s="5"/>
      <c r="AR292" s="5"/>
      <c r="AS292" s="5"/>
      <c r="AT292" s="5"/>
      <c r="AU292" s="5"/>
      <c r="AV292" s="5"/>
      <c r="AW292" s="5"/>
      <c r="AX292" s="5"/>
      <c r="AY292" s="5"/>
      <c r="AZ292" s="5"/>
      <c r="BA292" s="5"/>
      <c r="BB292" s="5"/>
      <c r="BC292" s="5"/>
      <c r="BD292" s="5"/>
      <c r="BE292" s="5"/>
      <c r="BF292" s="5"/>
      <c r="BG292" s="5"/>
      <c r="BH292" s="5"/>
      <c r="BI292" s="5"/>
      <c r="BJ292" s="5"/>
      <c r="BK292" s="5"/>
      <c r="BL292" s="5"/>
      <c r="BM292" s="5"/>
      <c r="BN292" s="5"/>
      <c r="BO292" s="5"/>
      <c r="BP292" s="5"/>
      <c r="BQ292" s="5"/>
    </row>
    <row r="293" spans="1:239" ht="276.75" x14ac:dyDescent="0.45">
      <c r="A293" s="108"/>
      <c r="B293" s="229"/>
      <c r="C293" s="229" t="s">
        <v>514</v>
      </c>
      <c r="D293" s="99" t="s">
        <v>18</v>
      </c>
      <c r="E293" s="99" t="s">
        <v>19</v>
      </c>
      <c r="F293" s="155" t="s">
        <v>52</v>
      </c>
      <c r="G293" s="179">
        <v>0</v>
      </c>
      <c r="H293" s="179">
        <v>0</v>
      </c>
      <c r="I293" s="179">
        <v>0</v>
      </c>
      <c r="J293" s="179">
        <v>0</v>
      </c>
      <c r="K293" s="179">
        <v>0</v>
      </c>
      <c r="L293" s="452" t="s">
        <v>515</v>
      </c>
      <c r="M293" s="90"/>
      <c r="N293" s="90"/>
      <c r="O293" s="30"/>
      <c r="P293" s="446"/>
      <c r="Q293" s="5"/>
      <c r="R293" s="5"/>
      <c r="AA293" s="5"/>
      <c r="AB293" s="5"/>
      <c r="AC293" s="5"/>
      <c r="AD293" s="5"/>
      <c r="AE293" s="5"/>
      <c r="AF293" s="5"/>
      <c r="AG293" s="5"/>
      <c r="AH293" s="5"/>
      <c r="AI293" s="5"/>
      <c r="AJ293" s="5"/>
      <c r="AK293" s="5"/>
      <c r="AL293" s="5"/>
      <c r="AM293" s="5"/>
      <c r="AN293" s="5"/>
      <c r="AO293" s="5"/>
      <c r="AP293" s="5"/>
      <c r="AQ293" s="5"/>
      <c r="AR293" s="5"/>
      <c r="AS293" s="5"/>
      <c r="AT293" s="5"/>
      <c r="AU293" s="5"/>
      <c r="AV293" s="5"/>
      <c r="AW293" s="5"/>
      <c r="AX293" s="5"/>
      <c r="AY293" s="5"/>
      <c r="AZ293" s="5"/>
      <c r="BA293" s="5"/>
      <c r="BB293" s="5"/>
      <c r="BC293" s="5"/>
      <c r="BD293" s="5"/>
      <c r="BE293" s="5"/>
      <c r="BF293" s="5"/>
      <c r="BG293" s="5"/>
      <c r="BH293" s="5"/>
      <c r="BI293" s="5"/>
      <c r="BJ293" s="5"/>
      <c r="BK293" s="5"/>
      <c r="BL293" s="5"/>
      <c r="BM293" s="5"/>
      <c r="BN293" s="5"/>
      <c r="BO293" s="5"/>
      <c r="BP293" s="5"/>
      <c r="BQ293" s="5"/>
    </row>
    <row r="294" spans="1:239" ht="276.75" x14ac:dyDescent="0.45">
      <c r="A294" s="32"/>
      <c r="B294" s="225"/>
      <c r="C294" s="453" t="s">
        <v>516</v>
      </c>
      <c r="D294" s="103" t="s">
        <v>18</v>
      </c>
      <c r="E294" s="103" t="s">
        <v>19</v>
      </c>
      <c r="F294" s="263" t="s">
        <v>52</v>
      </c>
      <c r="G294" s="143">
        <v>0</v>
      </c>
      <c r="H294" s="143">
        <v>0</v>
      </c>
      <c r="I294" s="143">
        <v>0</v>
      </c>
      <c r="J294" s="143">
        <v>0</v>
      </c>
      <c r="K294" s="411">
        <v>0</v>
      </c>
      <c r="L294" s="174" t="s">
        <v>517</v>
      </c>
      <c r="M294" s="90"/>
      <c r="N294" s="90"/>
      <c r="O294" s="30"/>
      <c r="P294" s="446"/>
      <c r="Q294" s="5"/>
      <c r="R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c r="BN294" s="5"/>
      <c r="BO294" s="5"/>
      <c r="BP294" s="5"/>
      <c r="BQ294" s="5"/>
    </row>
    <row r="295" spans="1:239" ht="307.5" x14ac:dyDescent="0.45">
      <c r="A295" s="32"/>
      <c r="B295" s="229"/>
      <c r="C295" s="110" t="s">
        <v>518</v>
      </c>
      <c r="D295" s="24" t="s">
        <v>18</v>
      </c>
      <c r="E295" s="24" t="s">
        <v>19</v>
      </c>
      <c r="F295" s="263" t="s">
        <v>52</v>
      </c>
      <c r="G295" s="319">
        <v>0</v>
      </c>
      <c r="H295" s="319">
        <v>0</v>
      </c>
      <c r="I295" s="319">
        <v>0</v>
      </c>
      <c r="J295" s="319">
        <v>0</v>
      </c>
      <c r="K295" s="319">
        <v>0</v>
      </c>
      <c r="L295" s="454" t="s">
        <v>519</v>
      </c>
      <c r="M295" s="90"/>
      <c r="N295" s="90"/>
      <c r="O295" s="30"/>
      <c r="P295" s="446"/>
      <c r="Q295" s="5"/>
      <c r="R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c r="BB295" s="5"/>
      <c r="BC295" s="5"/>
      <c r="BD295" s="5"/>
      <c r="BE295" s="5"/>
      <c r="BF295" s="5"/>
      <c r="BG295" s="5"/>
      <c r="BH295" s="5"/>
      <c r="BI295" s="5"/>
      <c r="BJ295" s="5"/>
      <c r="BK295" s="5"/>
      <c r="BL295" s="5"/>
      <c r="BM295" s="5"/>
      <c r="BN295" s="5"/>
      <c r="BO295" s="5"/>
      <c r="BP295" s="5"/>
      <c r="BQ295" s="5"/>
    </row>
    <row r="296" spans="1:239" ht="116.25" customHeight="1" x14ac:dyDescent="0.45">
      <c r="A296" s="108"/>
      <c r="B296" s="218"/>
      <c r="C296" s="229" t="s">
        <v>520</v>
      </c>
      <c r="D296" s="115" t="s">
        <v>18</v>
      </c>
      <c r="E296" s="115" t="s">
        <v>19</v>
      </c>
      <c r="F296" s="45" t="s">
        <v>52</v>
      </c>
      <c r="G296" s="136">
        <v>0</v>
      </c>
      <c r="H296" s="136">
        <v>0</v>
      </c>
      <c r="I296" s="136">
        <v>0</v>
      </c>
      <c r="J296" s="136">
        <v>0</v>
      </c>
      <c r="K296" s="136">
        <v>0</v>
      </c>
      <c r="L296" s="455" t="s">
        <v>521</v>
      </c>
      <c r="M296" s="451"/>
      <c r="N296" s="90"/>
      <c r="O296" s="30"/>
      <c r="P296" s="446"/>
      <c r="Q296" s="5"/>
      <c r="R296" s="5"/>
      <c r="AA296" s="5"/>
      <c r="AB296" s="5"/>
      <c r="AC296" s="5"/>
      <c r="AD296" s="5"/>
      <c r="AE296" s="5"/>
      <c r="AF296" s="5"/>
      <c r="AG296" s="5"/>
      <c r="AH296" s="5"/>
      <c r="AI296" s="5"/>
      <c r="AJ296" s="5"/>
      <c r="AK296" s="5"/>
      <c r="AL296" s="5"/>
      <c r="AM296" s="5"/>
      <c r="AN296" s="5"/>
      <c r="AO296" s="5"/>
      <c r="AP296" s="5"/>
      <c r="AQ296" s="5"/>
      <c r="AR296" s="5"/>
      <c r="AS296" s="5"/>
      <c r="AT296" s="5"/>
      <c r="AU296" s="5"/>
      <c r="AV296" s="5"/>
      <c r="AW296" s="5"/>
      <c r="AX296" s="5"/>
      <c r="AY296" s="5"/>
      <c r="AZ296" s="5"/>
      <c r="BA296" s="5"/>
      <c r="BB296" s="5"/>
      <c r="BC296" s="5"/>
      <c r="BD296" s="5"/>
      <c r="BE296" s="5"/>
      <c r="BF296" s="5"/>
      <c r="BG296" s="5"/>
      <c r="BH296" s="5"/>
      <c r="BI296" s="5"/>
      <c r="BJ296" s="5"/>
      <c r="BK296" s="5"/>
      <c r="BL296" s="5"/>
      <c r="BM296" s="5"/>
      <c r="BN296" s="5"/>
      <c r="BO296" s="5"/>
      <c r="BP296" s="5"/>
      <c r="BQ296" s="5"/>
    </row>
    <row r="297" spans="1:239" ht="236.25" customHeight="1" x14ac:dyDescent="0.45">
      <c r="A297" s="595"/>
      <c r="B297" s="456"/>
      <c r="C297" s="225" t="s">
        <v>522</v>
      </c>
      <c r="D297" s="47" t="s">
        <v>18</v>
      </c>
      <c r="E297" s="47" t="s">
        <v>19</v>
      </c>
      <c r="F297" s="45" t="s">
        <v>52</v>
      </c>
      <c r="G297" s="140">
        <v>0</v>
      </c>
      <c r="H297" s="140">
        <v>0</v>
      </c>
      <c r="I297" s="140">
        <v>0</v>
      </c>
      <c r="J297" s="140">
        <v>0</v>
      </c>
      <c r="K297" s="140">
        <v>0</v>
      </c>
      <c r="L297" s="457" t="s">
        <v>523</v>
      </c>
      <c r="M297" s="169"/>
      <c r="N297" s="90"/>
      <c r="O297" s="30"/>
      <c r="P297" s="446"/>
      <c r="Q297" s="5"/>
      <c r="R297" s="5"/>
      <c r="AA297" s="5"/>
      <c r="AB297" s="5"/>
      <c r="AC297" s="5"/>
      <c r="AD297" s="5"/>
      <c r="AE297" s="5"/>
      <c r="AF297" s="5"/>
      <c r="AG297" s="5"/>
      <c r="AH297" s="5"/>
      <c r="AI297" s="5"/>
      <c r="AJ297" s="5"/>
      <c r="AK297" s="5"/>
      <c r="AL297" s="5"/>
      <c r="AM297" s="5"/>
      <c r="AN297" s="5"/>
      <c r="AO297" s="5"/>
      <c r="AP297" s="5"/>
      <c r="AQ297" s="5"/>
      <c r="AR297" s="5"/>
      <c r="AS297" s="5"/>
      <c r="AT297" s="5"/>
      <c r="AU297" s="5"/>
      <c r="AV297" s="5"/>
      <c r="AW297" s="5"/>
      <c r="AX297" s="5"/>
      <c r="AY297" s="5"/>
      <c r="AZ297" s="5"/>
      <c r="BA297" s="5"/>
      <c r="BB297" s="5"/>
      <c r="BC297" s="5"/>
      <c r="BD297" s="5"/>
      <c r="BE297" s="5"/>
      <c r="BF297" s="5"/>
      <c r="BG297" s="5"/>
      <c r="BH297" s="5"/>
      <c r="BI297" s="5"/>
      <c r="BJ297" s="5"/>
      <c r="BK297" s="5"/>
      <c r="BL297" s="5"/>
      <c r="BM297" s="5"/>
      <c r="BN297" s="5"/>
      <c r="BO297" s="5"/>
      <c r="BP297" s="5"/>
      <c r="BQ297" s="5"/>
    </row>
    <row r="298" spans="1:239" ht="185.25" customHeight="1" x14ac:dyDescent="0.45">
      <c r="A298" s="573"/>
      <c r="B298" s="218"/>
      <c r="C298" s="226" t="s">
        <v>524</v>
      </c>
      <c r="D298" s="103" t="s">
        <v>18</v>
      </c>
      <c r="E298" s="103" t="s">
        <v>19</v>
      </c>
      <c r="F298" s="263" t="s">
        <v>52</v>
      </c>
      <c r="G298" s="143">
        <v>0</v>
      </c>
      <c r="H298" s="143">
        <v>0</v>
      </c>
      <c r="I298" s="143">
        <v>0</v>
      </c>
      <c r="J298" s="143">
        <v>0</v>
      </c>
      <c r="K298" s="411">
        <v>0</v>
      </c>
      <c r="L298" s="174" t="s">
        <v>525</v>
      </c>
      <c r="M298" s="90"/>
      <c r="N298" s="90"/>
      <c r="O298" s="30"/>
      <c r="P298" s="446"/>
      <c r="Q298" s="5"/>
      <c r="R298" s="5"/>
      <c r="AA298" s="5"/>
      <c r="AB298" s="5"/>
      <c r="AC298" s="5"/>
      <c r="AD298" s="5"/>
      <c r="AE298" s="5"/>
      <c r="AF298" s="5"/>
      <c r="AG298" s="5"/>
      <c r="AH298" s="5"/>
      <c r="AI298" s="5"/>
      <c r="AJ298" s="5"/>
      <c r="AK298" s="5"/>
      <c r="AL298" s="5"/>
      <c r="AM298" s="5"/>
      <c r="AN298" s="5"/>
      <c r="AO298" s="5"/>
      <c r="AP298" s="5"/>
      <c r="AQ298" s="5"/>
      <c r="AR298" s="5"/>
      <c r="AS298" s="5"/>
      <c r="AT298" s="5"/>
      <c r="AU298" s="5"/>
      <c r="AV298" s="5"/>
      <c r="AW298" s="5"/>
      <c r="AX298" s="5"/>
      <c r="AY298" s="5"/>
      <c r="AZ298" s="5"/>
      <c r="BA298" s="5"/>
      <c r="BB298" s="5"/>
      <c r="BC298" s="5"/>
      <c r="BD298" s="5"/>
      <c r="BE298" s="5"/>
      <c r="BF298" s="5"/>
      <c r="BG298" s="5"/>
      <c r="BH298" s="5"/>
      <c r="BI298" s="5"/>
      <c r="BJ298" s="5"/>
      <c r="BK298" s="5"/>
      <c r="BL298" s="5"/>
      <c r="BM298" s="5"/>
      <c r="BN298" s="5"/>
      <c r="BO298" s="5"/>
      <c r="BP298" s="5"/>
      <c r="BQ298" s="5"/>
    </row>
    <row r="299" spans="1:239" ht="180" customHeight="1" x14ac:dyDescent="0.45">
      <c r="A299" s="32"/>
      <c r="B299" s="218"/>
      <c r="C299" s="383" t="s">
        <v>526</v>
      </c>
      <c r="D299" s="24" t="s">
        <v>18</v>
      </c>
      <c r="E299" s="24" t="s">
        <v>19</v>
      </c>
      <c r="F299" s="263" t="s">
        <v>52</v>
      </c>
      <c r="G299" s="319">
        <v>0</v>
      </c>
      <c r="H299" s="319">
        <v>0</v>
      </c>
      <c r="I299" s="319">
        <v>0</v>
      </c>
      <c r="J299" s="319">
        <v>0</v>
      </c>
      <c r="K299" s="319">
        <v>0</v>
      </c>
      <c r="L299" s="454" t="s">
        <v>527</v>
      </c>
      <c r="M299" s="90"/>
      <c r="N299" s="90"/>
      <c r="O299" s="30"/>
      <c r="P299" s="446"/>
      <c r="Q299" s="5"/>
      <c r="R299" s="5"/>
      <c r="AA299" s="5"/>
      <c r="AB299" s="5"/>
      <c r="AC299" s="5"/>
      <c r="AD299" s="5"/>
      <c r="AE299" s="5"/>
      <c r="AF299" s="5"/>
      <c r="AG299" s="5"/>
      <c r="AH299" s="5"/>
      <c r="AI299" s="5"/>
      <c r="AJ299" s="5"/>
      <c r="AK299" s="5"/>
      <c r="AL299" s="5"/>
      <c r="AM299" s="5"/>
      <c r="AN299" s="5"/>
      <c r="AO299" s="5"/>
      <c r="AP299" s="5"/>
      <c r="AQ299" s="5"/>
      <c r="AR299" s="5"/>
      <c r="AS299" s="5"/>
      <c r="AT299" s="5"/>
      <c r="AU299" s="5"/>
      <c r="AV299" s="5"/>
      <c r="AW299" s="5"/>
      <c r="AX299" s="5"/>
      <c r="AY299" s="5"/>
      <c r="AZ299" s="5"/>
      <c r="BA299" s="5"/>
      <c r="BB299" s="5"/>
      <c r="BC299" s="5"/>
      <c r="BD299" s="5"/>
      <c r="BE299" s="5"/>
      <c r="BF299" s="5"/>
      <c r="BG299" s="5"/>
      <c r="BH299" s="5"/>
      <c r="BI299" s="5"/>
      <c r="BJ299" s="5"/>
      <c r="BK299" s="5"/>
      <c r="BL299" s="5"/>
      <c r="BM299" s="5"/>
      <c r="BN299" s="5"/>
      <c r="BO299" s="5"/>
      <c r="BP299" s="5"/>
      <c r="BQ299" s="5"/>
    </row>
    <row r="300" spans="1:239" ht="45.75" customHeight="1" x14ac:dyDescent="0.45">
      <c r="A300" s="447"/>
      <c r="B300" s="458"/>
      <c r="C300" s="459" t="s">
        <v>48</v>
      </c>
      <c r="D300" s="460"/>
      <c r="E300" s="460"/>
      <c r="F300" s="460"/>
      <c r="G300" s="461">
        <v>0</v>
      </c>
      <c r="H300" s="461">
        <v>0</v>
      </c>
      <c r="I300" s="461">
        <v>0</v>
      </c>
      <c r="J300" s="461">
        <v>0</v>
      </c>
      <c r="K300" s="461">
        <v>0</v>
      </c>
      <c r="L300" s="205"/>
      <c r="M300" s="39"/>
      <c r="N300" s="29"/>
      <c r="O300" s="30"/>
      <c r="P300" s="446"/>
      <c r="Q300" s="5"/>
      <c r="R300" s="5"/>
      <c r="AA300" s="5"/>
      <c r="AB300" s="5"/>
      <c r="AC300" s="5"/>
      <c r="AD300" s="5"/>
      <c r="AE300" s="5"/>
      <c r="AF300" s="5"/>
      <c r="AG300" s="5"/>
      <c r="AH300" s="5"/>
      <c r="AI300" s="5"/>
      <c r="AJ300" s="5"/>
      <c r="AK300" s="5"/>
      <c r="AL300" s="5"/>
      <c r="AM300" s="5"/>
      <c r="AN300" s="5"/>
      <c r="AO300" s="5"/>
      <c r="AP300" s="5"/>
      <c r="AQ300" s="5"/>
      <c r="AR300" s="5"/>
      <c r="AS300" s="5"/>
      <c r="AT300" s="5"/>
      <c r="AU300" s="5"/>
      <c r="AV300" s="5"/>
      <c r="AW300" s="5"/>
      <c r="AX300" s="5"/>
      <c r="AY300" s="5"/>
      <c r="AZ300" s="5"/>
      <c r="BA300" s="5"/>
      <c r="BB300" s="5"/>
      <c r="BC300" s="5"/>
      <c r="BD300" s="5"/>
      <c r="BE300" s="5"/>
      <c r="BF300" s="5"/>
      <c r="BG300" s="5"/>
      <c r="BH300" s="5"/>
      <c r="BI300" s="5"/>
      <c r="BJ300" s="5"/>
      <c r="BK300" s="5"/>
      <c r="BL300" s="5"/>
      <c r="BM300" s="5"/>
      <c r="BN300" s="5"/>
      <c r="BO300" s="5"/>
      <c r="BP300" s="5"/>
      <c r="BQ300" s="5"/>
    </row>
    <row r="301" spans="1:239" ht="45.75" customHeight="1" x14ac:dyDescent="0.45">
      <c r="A301" s="657" t="s">
        <v>528</v>
      </c>
      <c r="B301" s="658"/>
      <c r="C301" s="658"/>
      <c r="D301" s="658"/>
      <c r="E301" s="658"/>
      <c r="F301" s="658"/>
      <c r="G301" s="658"/>
      <c r="H301" s="658"/>
      <c r="I301" s="658"/>
      <c r="J301" s="658"/>
      <c r="K301" s="658"/>
      <c r="L301" s="659"/>
      <c r="M301" s="462"/>
      <c r="N301" s="463"/>
      <c r="O301" s="30"/>
      <c r="P301" s="446"/>
      <c r="Q301" s="5"/>
      <c r="R301" s="5"/>
      <c r="AA301" s="5"/>
      <c r="AB301" s="5"/>
      <c r="AC301" s="5"/>
      <c r="AD301" s="5"/>
      <c r="AE301" s="5"/>
      <c r="AF301" s="5"/>
      <c r="AG301" s="5"/>
      <c r="AH301" s="5"/>
      <c r="AI301" s="5"/>
      <c r="AJ301" s="5"/>
      <c r="AK301" s="5"/>
      <c r="AL301" s="5"/>
      <c r="AM301" s="5"/>
      <c r="AN301" s="5"/>
      <c r="AO301" s="5"/>
      <c r="AP301" s="5"/>
      <c r="AQ301" s="5"/>
      <c r="AR301" s="5"/>
      <c r="AS301" s="5"/>
      <c r="AT301" s="5"/>
      <c r="AU301" s="5"/>
      <c r="AV301" s="5"/>
      <c r="AW301" s="5"/>
      <c r="AX301" s="5"/>
      <c r="AY301" s="5"/>
      <c r="AZ301" s="5"/>
      <c r="BA301" s="5"/>
      <c r="BB301" s="5"/>
      <c r="BC301" s="5"/>
      <c r="BD301" s="5"/>
      <c r="BE301" s="5"/>
      <c r="BF301" s="5"/>
      <c r="BG301" s="5"/>
      <c r="BH301" s="5"/>
      <c r="BI301" s="5"/>
      <c r="BJ301" s="5"/>
      <c r="BK301" s="5"/>
      <c r="BL301" s="5"/>
      <c r="BM301" s="5"/>
      <c r="BN301" s="5"/>
      <c r="BO301" s="5"/>
      <c r="BP301" s="5"/>
      <c r="BQ301" s="5"/>
    </row>
    <row r="302" spans="1:239" ht="262.5" customHeight="1" x14ac:dyDescent="0.45">
      <c r="A302" s="660">
        <v>15</v>
      </c>
      <c r="B302" s="87" t="s">
        <v>529</v>
      </c>
      <c r="C302" s="66" t="s">
        <v>530</v>
      </c>
      <c r="D302" s="156" t="s">
        <v>10</v>
      </c>
      <c r="E302" s="66" t="s">
        <v>19</v>
      </c>
      <c r="F302" s="156" t="s">
        <v>531</v>
      </c>
      <c r="G302" s="88">
        <v>2100</v>
      </c>
      <c r="H302" s="156">
        <v>0</v>
      </c>
      <c r="I302" s="68">
        <v>0</v>
      </c>
      <c r="J302" s="68">
        <v>0</v>
      </c>
      <c r="K302" s="68">
        <v>0</v>
      </c>
      <c r="L302" s="109" t="s">
        <v>532</v>
      </c>
      <c r="M302" s="39"/>
      <c r="N302" s="29"/>
      <c r="O302" s="30"/>
      <c r="P302" s="446"/>
      <c r="Q302" s="5"/>
      <c r="R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c r="BN302" s="5"/>
      <c r="BO302" s="5"/>
      <c r="BP302" s="5"/>
      <c r="BQ302" s="5"/>
    </row>
    <row r="303" spans="1:239" ht="200.25" customHeight="1" x14ac:dyDescent="0.45">
      <c r="A303" s="660"/>
      <c r="B303" s="87"/>
      <c r="C303" s="67" t="s">
        <v>533</v>
      </c>
      <c r="D303" s="156" t="s">
        <v>10</v>
      </c>
      <c r="E303" s="66" t="s">
        <v>19</v>
      </c>
      <c r="F303" s="156" t="s">
        <v>531</v>
      </c>
      <c r="G303" s="88">
        <v>1407</v>
      </c>
      <c r="H303" s="156">
        <v>0</v>
      </c>
      <c r="I303" s="68">
        <v>0</v>
      </c>
      <c r="J303" s="68">
        <v>0</v>
      </c>
      <c r="K303" s="68">
        <v>0</v>
      </c>
      <c r="L303" s="244" t="s">
        <v>534</v>
      </c>
      <c r="M303" s="29"/>
      <c r="N303" s="29"/>
      <c r="O303" s="30"/>
      <c r="P303" s="446"/>
      <c r="Q303" s="5"/>
      <c r="R303" s="5"/>
      <c r="S303" s="5"/>
      <c r="T303" s="5"/>
      <c r="U303" s="5"/>
      <c r="V303" s="5"/>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c r="BB303" s="5"/>
      <c r="BC303" s="5"/>
      <c r="BD303" s="5"/>
      <c r="BE303" s="5"/>
      <c r="BF303" s="5"/>
      <c r="BG303" s="5"/>
      <c r="BH303" s="5"/>
      <c r="BI303" s="5"/>
      <c r="BJ303" s="5"/>
      <c r="BK303" s="5"/>
      <c r="BL303" s="5"/>
      <c r="BM303" s="5"/>
      <c r="BN303" s="5"/>
      <c r="BO303" s="5"/>
      <c r="BP303" s="5"/>
      <c r="BQ303" s="5"/>
      <c r="BR303" s="5"/>
      <c r="BS303" s="5"/>
      <c r="BT303" s="5"/>
      <c r="BU303" s="5"/>
      <c r="BV303" s="5"/>
      <c r="BW303" s="5"/>
      <c r="BX303" s="5"/>
      <c r="BY303" s="5"/>
      <c r="BZ303" s="5"/>
      <c r="CA303" s="5"/>
      <c r="CB303" s="5"/>
      <c r="CC303" s="5"/>
      <c r="CD303" s="5"/>
      <c r="CE303" s="5"/>
      <c r="CF303" s="5"/>
      <c r="CG303" s="5"/>
      <c r="CH303" s="5"/>
      <c r="CI303" s="5"/>
      <c r="CJ303" s="5"/>
      <c r="CK303" s="5"/>
      <c r="CL303" s="5"/>
      <c r="CM303" s="5"/>
      <c r="CN303" s="5"/>
      <c r="CO303" s="5"/>
      <c r="CP303" s="5"/>
      <c r="CQ303" s="5"/>
      <c r="CR303" s="5"/>
      <c r="CS303" s="5"/>
      <c r="CT303" s="5"/>
      <c r="CU303" s="5"/>
      <c r="CV303" s="5"/>
      <c r="CW303" s="5"/>
      <c r="CX303" s="5"/>
      <c r="CY303" s="5"/>
      <c r="CZ303" s="5"/>
      <c r="DA303" s="5"/>
      <c r="DB303" s="5"/>
      <c r="DC303" s="5"/>
      <c r="DD303" s="5"/>
      <c r="DE303" s="5"/>
      <c r="DF303" s="5"/>
      <c r="DG303" s="5"/>
      <c r="DH303" s="5"/>
      <c r="DI303" s="5"/>
      <c r="DJ303" s="5"/>
      <c r="DK303" s="5"/>
      <c r="DL303" s="5"/>
      <c r="DM303" s="5"/>
      <c r="DN303" s="5"/>
      <c r="DO303" s="5"/>
      <c r="DP303" s="5"/>
      <c r="DQ303" s="5"/>
      <c r="DR303" s="5"/>
      <c r="DS303" s="5"/>
      <c r="DT303" s="5"/>
      <c r="DU303" s="5"/>
      <c r="DV303" s="5"/>
      <c r="DW303" s="5"/>
      <c r="DX303" s="5"/>
      <c r="DY303" s="5"/>
      <c r="DZ303" s="5"/>
      <c r="EA303" s="5"/>
      <c r="EB303" s="5"/>
      <c r="EC303" s="5"/>
      <c r="ED303" s="5"/>
      <c r="EE303" s="5"/>
      <c r="EF303" s="5"/>
      <c r="EG303" s="5"/>
      <c r="EH303" s="5"/>
      <c r="EI303" s="5"/>
      <c r="EJ303" s="5"/>
      <c r="EK303" s="5"/>
      <c r="EL303" s="5"/>
      <c r="EM303" s="5"/>
      <c r="EN303" s="5"/>
      <c r="EO303" s="5"/>
      <c r="EP303" s="5"/>
      <c r="EQ303" s="5"/>
      <c r="ER303" s="5"/>
      <c r="ES303" s="5"/>
      <c r="ET303" s="5"/>
      <c r="EU303" s="5"/>
      <c r="EV303" s="5"/>
      <c r="EW303" s="5"/>
      <c r="EX303" s="5"/>
      <c r="EY303" s="5"/>
      <c r="EZ303" s="5"/>
      <c r="FA303" s="5"/>
      <c r="FB303" s="5"/>
      <c r="FC303" s="5"/>
      <c r="FD303" s="5"/>
      <c r="FE303" s="5"/>
      <c r="FF303" s="5"/>
      <c r="FG303" s="5"/>
      <c r="FH303" s="5"/>
      <c r="FI303" s="5"/>
      <c r="FJ303" s="5"/>
      <c r="FK303" s="5"/>
      <c r="FL303" s="5"/>
      <c r="FM303" s="5"/>
      <c r="FN303" s="5"/>
      <c r="FO303" s="5"/>
      <c r="FP303" s="5"/>
      <c r="FQ303" s="5"/>
      <c r="FR303" s="5"/>
      <c r="FS303" s="5"/>
      <c r="FT303" s="5"/>
      <c r="FU303" s="5"/>
      <c r="FV303" s="5"/>
      <c r="FW303" s="5"/>
      <c r="FX303" s="5"/>
      <c r="FY303" s="5"/>
      <c r="FZ303" s="5"/>
      <c r="GA303" s="5"/>
      <c r="GB303" s="5"/>
      <c r="GC303" s="5"/>
      <c r="GD303" s="5"/>
      <c r="GE303" s="5"/>
      <c r="GF303" s="5"/>
      <c r="GG303" s="5"/>
      <c r="GH303" s="5"/>
      <c r="GI303" s="5"/>
      <c r="GJ303" s="5"/>
      <c r="GK303" s="5"/>
      <c r="GL303" s="5"/>
      <c r="GM303" s="5"/>
      <c r="GN303" s="5"/>
      <c r="GO303" s="5"/>
      <c r="GP303" s="5"/>
      <c r="GQ303" s="5"/>
      <c r="GR303" s="5"/>
      <c r="GS303" s="5"/>
      <c r="GT303" s="5"/>
      <c r="GU303" s="5"/>
      <c r="GV303" s="5"/>
      <c r="GW303" s="5"/>
      <c r="GX303" s="5"/>
      <c r="GY303" s="5"/>
      <c r="GZ303" s="5"/>
      <c r="HA303" s="5"/>
      <c r="HB303" s="5"/>
      <c r="HC303" s="5"/>
      <c r="HD303" s="5"/>
      <c r="HE303" s="5"/>
      <c r="HF303" s="5"/>
      <c r="HG303" s="5"/>
      <c r="HH303" s="5"/>
      <c r="HI303" s="5"/>
      <c r="HJ303" s="5"/>
      <c r="HK303" s="5"/>
      <c r="HL303" s="5"/>
      <c r="HM303" s="5"/>
      <c r="HN303" s="5"/>
      <c r="HO303" s="5"/>
      <c r="HP303" s="5"/>
      <c r="HQ303" s="5"/>
      <c r="HR303" s="5"/>
      <c r="HS303" s="5"/>
      <c r="HT303" s="5"/>
      <c r="HU303" s="5"/>
      <c r="HV303" s="5"/>
      <c r="HW303" s="5"/>
      <c r="HX303" s="5"/>
      <c r="HY303" s="5"/>
      <c r="HZ303" s="5"/>
      <c r="IA303" s="5"/>
      <c r="IB303" s="5"/>
      <c r="IC303" s="5"/>
      <c r="ID303" s="5"/>
      <c r="IE303" s="5"/>
    </row>
    <row r="304" spans="1:239" ht="279" customHeight="1" x14ac:dyDescent="0.45">
      <c r="A304" s="464"/>
      <c r="B304" s="87" t="s">
        <v>535</v>
      </c>
      <c r="C304" s="67" t="s">
        <v>536</v>
      </c>
      <c r="D304" s="156" t="s">
        <v>12</v>
      </c>
      <c r="E304" s="66" t="s">
        <v>537</v>
      </c>
      <c r="F304" s="156" t="s">
        <v>538</v>
      </c>
      <c r="G304" s="88">
        <v>0</v>
      </c>
      <c r="H304" s="156">
        <v>0</v>
      </c>
      <c r="I304" s="68">
        <v>9331</v>
      </c>
      <c r="J304" s="68">
        <v>0</v>
      </c>
      <c r="K304" s="68">
        <v>0</v>
      </c>
      <c r="L304" s="244" t="s">
        <v>539</v>
      </c>
      <c r="M304" s="29"/>
      <c r="N304" s="29"/>
      <c r="O304" s="30"/>
      <c r="P304" s="446"/>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c r="BB304" s="5"/>
      <c r="BC304" s="5"/>
      <c r="BD304" s="5"/>
      <c r="BE304" s="5"/>
      <c r="BF304" s="5"/>
      <c r="BG304" s="5"/>
      <c r="BH304" s="5"/>
      <c r="BI304" s="5"/>
      <c r="BJ304" s="5"/>
      <c r="BK304" s="5"/>
      <c r="BL304" s="5"/>
      <c r="BM304" s="5"/>
      <c r="BN304" s="5"/>
      <c r="BO304" s="5"/>
      <c r="BP304" s="5"/>
      <c r="BQ304" s="5"/>
      <c r="BR304" s="5"/>
      <c r="BS304" s="5"/>
      <c r="BT304" s="5"/>
      <c r="BU304" s="5"/>
      <c r="BV304" s="5"/>
      <c r="BW304" s="5"/>
      <c r="BX304" s="5"/>
      <c r="BY304" s="5"/>
      <c r="BZ304" s="5"/>
      <c r="CA304" s="5"/>
      <c r="CB304" s="5"/>
      <c r="CC304" s="5"/>
      <c r="CD304" s="5"/>
      <c r="CE304" s="5"/>
      <c r="CF304" s="5"/>
      <c r="CG304" s="5"/>
      <c r="CH304" s="5"/>
      <c r="CI304" s="5"/>
      <c r="CJ304" s="5"/>
      <c r="CK304" s="5"/>
      <c r="CL304" s="5"/>
      <c r="CM304" s="5"/>
      <c r="CN304" s="5"/>
      <c r="CO304" s="5"/>
      <c r="CP304" s="5"/>
      <c r="CQ304" s="5"/>
      <c r="CR304" s="5"/>
      <c r="CS304" s="5"/>
      <c r="CT304" s="5"/>
      <c r="CU304" s="5"/>
      <c r="CV304" s="5"/>
      <c r="CW304" s="5"/>
      <c r="CX304" s="5"/>
      <c r="CY304" s="5"/>
      <c r="CZ304" s="5"/>
      <c r="DA304" s="5"/>
      <c r="DB304" s="5"/>
      <c r="DC304" s="5"/>
      <c r="DD304" s="5"/>
      <c r="DE304" s="5"/>
      <c r="DF304" s="5"/>
      <c r="DG304" s="5"/>
      <c r="DH304" s="5"/>
      <c r="DI304" s="5"/>
      <c r="DJ304" s="5"/>
      <c r="DK304" s="5"/>
      <c r="DL304" s="5"/>
      <c r="DM304" s="5"/>
      <c r="DN304" s="5"/>
      <c r="DO304" s="5"/>
      <c r="DP304" s="5"/>
      <c r="DQ304" s="5"/>
      <c r="DR304" s="5"/>
      <c r="DS304" s="5"/>
      <c r="DT304" s="5"/>
      <c r="DU304" s="5"/>
      <c r="DV304" s="5"/>
      <c r="DW304" s="5"/>
      <c r="DX304" s="5"/>
      <c r="DY304" s="5"/>
      <c r="DZ304" s="5"/>
      <c r="EA304" s="5"/>
      <c r="EB304" s="5"/>
      <c r="EC304" s="5"/>
      <c r="ED304" s="5"/>
      <c r="EE304" s="5"/>
      <c r="EF304" s="5"/>
      <c r="EG304" s="5"/>
      <c r="EH304" s="5"/>
      <c r="EI304" s="5"/>
      <c r="EJ304" s="5"/>
      <c r="EK304" s="5"/>
      <c r="EL304" s="5"/>
      <c r="EM304" s="5"/>
      <c r="EN304" s="5"/>
      <c r="EO304" s="5"/>
      <c r="EP304" s="5"/>
      <c r="EQ304" s="5"/>
      <c r="ER304" s="5"/>
      <c r="ES304" s="5"/>
      <c r="ET304" s="5"/>
      <c r="EU304" s="5"/>
      <c r="EV304" s="5"/>
      <c r="EW304" s="5"/>
      <c r="EX304" s="5"/>
      <c r="EY304" s="5"/>
      <c r="EZ304" s="5"/>
      <c r="FA304" s="5"/>
      <c r="FB304" s="5"/>
      <c r="FC304" s="5"/>
      <c r="FD304" s="5"/>
      <c r="FE304" s="5"/>
      <c r="FF304" s="5"/>
      <c r="FG304" s="5"/>
      <c r="FH304" s="5"/>
      <c r="FI304" s="5"/>
      <c r="FJ304" s="5"/>
      <c r="FK304" s="5"/>
      <c r="FL304" s="5"/>
      <c r="FM304" s="5"/>
      <c r="FN304" s="5"/>
      <c r="FO304" s="5"/>
      <c r="FP304" s="5"/>
      <c r="FQ304" s="5"/>
      <c r="FR304" s="5"/>
      <c r="FS304" s="5"/>
      <c r="FT304" s="5"/>
      <c r="FU304" s="5"/>
      <c r="FV304" s="5"/>
      <c r="FW304" s="5"/>
      <c r="FX304" s="5"/>
      <c r="FY304" s="5"/>
      <c r="FZ304" s="5"/>
      <c r="GA304" s="5"/>
      <c r="GB304" s="5"/>
      <c r="GC304" s="5"/>
      <c r="GD304" s="5"/>
      <c r="GE304" s="5"/>
      <c r="GF304" s="5"/>
      <c r="GG304" s="5"/>
      <c r="GH304" s="5"/>
      <c r="GI304" s="5"/>
      <c r="GJ304" s="5"/>
      <c r="GK304" s="5"/>
      <c r="GL304" s="5"/>
      <c r="GM304" s="5"/>
      <c r="GN304" s="5"/>
      <c r="GO304" s="5"/>
      <c r="GP304" s="5"/>
      <c r="GQ304" s="5"/>
      <c r="GR304" s="5"/>
      <c r="GS304" s="5"/>
      <c r="GT304" s="5"/>
      <c r="GU304" s="5"/>
      <c r="GV304" s="5"/>
      <c r="GW304" s="5"/>
      <c r="GX304" s="5"/>
      <c r="GY304" s="5"/>
      <c r="GZ304" s="5"/>
      <c r="HA304" s="5"/>
      <c r="HB304" s="5"/>
      <c r="HC304" s="5"/>
      <c r="HD304" s="5"/>
      <c r="HE304" s="5"/>
      <c r="HF304" s="5"/>
      <c r="HG304" s="5"/>
      <c r="HH304" s="5"/>
      <c r="HI304" s="5"/>
      <c r="HJ304" s="5"/>
      <c r="HK304" s="5"/>
      <c r="HL304" s="5"/>
      <c r="HM304" s="5"/>
      <c r="HN304" s="5"/>
      <c r="HO304" s="5"/>
      <c r="HP304" s="5"/>
      <c r="HQ304" s="5"/>
      <c r="HR304" s="5"/>
      <c r="HS304" s="5"/>
      <c r="HT304" s="5"/>
      <c r="HU304" s="5"/>
      <c r="HV304" s="5"/>
      <c r="HW304" s="5"/>
      <c r="HX304" s="5"/>
      <c r="HY304" s="5"/>
      <c r="HZ304" s="5"/>
      <c r="IA304" s="5"/>
      <c r="IB304" s="5"/>
      <c r="IC304" s="5"/>
      <c r="ID304" s="5"/>
      <c r="IE304" s="5"/>
    </row>
    <row r="305" spans="1:239" ht="155.25" customHeight="1" x14ac:dyDescent="0.45">
      <c r="A305" s="660"/>
      <c r="B305" s="661" t="s">
        <v>540</v>
      </c>
      <c r="C305" s="662" t="s">
        <v>541</v>
      </c>
      <c r="D305" s="465" t="s">
        <v>12</v>
      </c>
      <c r="E305" s="664" t="s">
        <v>537</v>
      </c>
      <c r="F305" s="564" t="s">
        <v>542</v>
      </c>
      <c r="G305" s="672">
        <v>0</v>
      </c>
      <c r="H305" s="672">
        <v>0</v>
      </c>
      <c r="I305" s="673" t="s">
        <v>543</v>
      </c>
      <c r="J305" s="672">
        <v>0</v>
      </c>
      <c r="K305" s="675">
        <v>0</v>
      </c>
      <c r="L305" s="205" t="s">
        <v>544</v>
      </c>
      <c r="M305" s="29"/>
      <c r="N305" s="29"/>
      <c r="O305" s="30"/>
      <c r="P305" s="446"/>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c r="AU305" s="5"/>
      <c r="AV305" s="5"/>
      <c r="AW305" s="5"/>
      <c r="AX305" s="5"/>
      <c r="AY305" s="5"/>
      <c r="AZ305" s="5"/>
      <c r="BA305" s="5"/>
      <c r="BB305" s="5"/>
      <c r="BC305" s="5"/>
      <c r="BD305" s="5"/>
      <c r="BE305" s="5"/>
      <c r="BF305" s="5"/>
      <c r="BG305" s="5"/>
      <c r="BH305" s="5"/>
      <c r="BI305" s="5"/>
      <c r="BJ305" s="5"/>
      <c r="BK305" s="5"/>
      <c r="BL305" s="5"/>
      <c r="BM305" s="5"/>
      <c r="BN305" s="5"/>
      <c r="BO305" s="5"/>
      <c r="BP305" s="5"/>
      <c r="BQ305" s="5"/>
      <c r="BR305" s="5"/>
      <c r="BS305" s="5"/>
      <c r="BT305" s="5"/>
      <c r="BU305" s="5"/>
      <c r="BV305" s="5"/>
      <c r="BW305" s="5"/>
      <c r="BX305" s="5"/>
      <c r="BY305" s="5"/>
      <c r="BZ305" s="5"/>
      <c r="CA305" s="5"/>
      <c r="CB305" s="5"/>
      <c r="CC305" s="5"/>
      <c r="CD305" s="5"/>
      <c r="CE305" s="5"/>
      <c r="CF305" s="5"/>
      <c r="CG305" s="5"/>
      <c r="CH305" s="5"/>
      <c r="CI305" s="5"/>
      <c r="CJ305" s="5"/>
      <c r="CK305" s="5"/>
      <c r="CL305" s="5"/>
      <c r="CM305" s="5"/>
      <c r="CN305" s="5"/>
      <c r="CO305" s="5"/>
      <c r="CP305" s="5"/>
      <c r="CQ305" s="5"/>
      <c r="CR305" s="5"/>
      <c r="CS305" s="5"/>
      <c r="CT305" s="5"/>
      <c r="CU305" s="5"/>
      <c r="CV305" s="5"/>
      <c r="CW305" s="5"/>
      <c r="CX305" s="5"/>
      <c r="CY305" s="5"/>
      <c r="CZ305" s="5"/>
      <c r="DA305" s="5"/>
      <c r="DB305" s="5"/>
      <c r="DC305" s="5"/>
      <c r="DD305" s="5"/>
      <c r="DE305" s="5"/>
      <c r="DF305" s="5"/>
      <c r="DG305" s="5"/>
      <c r="DH305" s="5"/>
      <c r="DI305" s="5"/>
      <c r="DJ305" s="5"/>
      <c r="DK305" s="5"/>
      <c r="DL305" s="5"/>
      <c r="DM305" s="5"/>
      <c r="DN305" s="5"/>
      <c r="DO305" s="5"/>
      <c r="DP305" s="5"/>
      <c r="DQ305" s="5"/>
      <c r="DR305" s="5"/>
      <c r="DS305" s="5"/>
      <c r="DT305" s="5"/>
      <c r="DU305" s="5"/>
      <c r="DV305" s="5"/>
      <c r="DW305" s="5"/>
      <c r="DX305" s="5"/>
      <c r="DY305" s="5"/>
      <c r="DZ305" s="5"/>
      <c r="EA305" s="5"/>
      <c r="EB305" s="5"/>
      <c r="EC305" s="5"/>
      <c r="ED305" s="5"/>
      <c r="EE305" s="5"/>
      <c r="EF305" s="5"/>
      <c r="EG305" s="5"/>
      <c r="EH305" s="5"/>
      <c r="EI305" s="5"/>
      <c r="EJ305" s="5"/>
      <c r="EK305" s="5"/>
      <c r="EL305" s="5"/>
      <c r="EM305" s="5"/>
      <c r="EN305" s="5"/>
      <c r="EO305" s="5"/>
      <c r="EP305" s="5"/>
      <c r="EQ305" s="5"/>
      <c r="ER305" s="5"/>
      <c r="ES305" s="5"/>
      <c r="ET305" s="5"/>
      <c r="EU305" s="5"/>
      <c r="EV305" s="5"/>
      <c r="EW305" s="5"/>
      <c r="EX305" s="5"/>
      <c r="EY305" s="5"/>
      <c r="EZ305" s="5"/>
      <c r="FA305" s="5"/>
      <c r="FB305" s="5"/>
      <c r="FC305" s="5"/>
      <c r="FD305" s="5"/>
      <c r="FE305" s="5"/>
      <c r="FF305" s="5"/>
      <c r="FG305" s="5"/>
      <c r="FH305" s="5"/>
      <c r="FI305" s="5"/>
      <c r="FJ305" s="5"/>
      <c r="FK305" s="5"/>
      <c r="FL305" s="5"/>
      <c r="FM305" s="5"/>
      <c r="FN305" s="5"/>
      <c r="FO305" s="5"/>
      <c r="FP305" s="5"/>
      <c r="FQ305" s="5"/>
      <c r="FR305" s="5"/>
      <c r="FS305" s="5"/>
      <c r="FT305" s="5"/>
      <c r="FU305" s="5"/>
      <c r="FV305" s="5"/>
      <c r="FW305" s="5"/>
      <c r="FX305" s="5"/>
      <c r="FY305" s="5"/>
      <c r="FZ305" s="5"/>
      <c r="GA305" s="5"/>
      <c r="GB305" s="5"/>
      <c r="GC305" s="5"/>
      <c r="GD305" s="5"/>
      <c r="GE305" s="5"/>
      <c r="GF305" s="5"/>
      <c r="GG305" s="5"/>
      <c r="GH305" s="5"/>
      <c r="GI305" s="5"/>
      <c r="GJ305" s="5"/>
      <c r="GK305" s="5"/>
      <c r="GL305" s="5"/>
      <c r="GM305" s="5"/>
      <c r="GN305" s="5"/>
      <c r="GO305" s="5"/>
      <c r="GP305" s="5"/>
      <c r="GQ305" s="5"/>
      <c r="GR305" s="5"/>
      <c r="GS305" s="5"/>
      <c r="GT305" s="5"/>
      <c r="GU305" s="5"/>
      <c r="GV305" s="5"/>
      <c r="GW305" s="5"/>
      <c r="GX305" s="5"/>
      <c r="GY305" s="5"/>
      <c r="GZ305" s="5"/>
      <c r="HA305" s="5"/>
      <c r="HB305" s="5"/>
      <c r="HC305" s="5"/>
      <c r="HD305" s="5"/>
      <c r="HE305" s="5"/>
      <c r="HF305" s="5"/>
      <c r="HG305" s="5"/>
      <c r="HH305" s="5"/>
      <c r="HI305" s="5"/>
      <c r="HJ305" s="5"/>
      <c r="HK305" s="5"/>
      <c r="HL305" s="5"/>
      <c r="HM305" s="5"/>
      <c r="HN305" s="5"/>
      <c r="HO305" s="5"/>
      <c r="HP305" s="5"/>
      <c r="HQ305" s="5"/>
      <c r="HR305" s="5"/>
      <c r="HS305" s="5"/>
      <c r="HT305" s="5"/>
      <c r="HU305" s="5"/>
      <c r="HV305" s="5"/>
      <c r="HW305" s="5"/>
      <c r="HX305" s="5"/>
      <c r="HY305" s="5"/>
      <c r="HZ305" s="5"/>
      <c r="IA305" s="5"/>
      <c r="IB305" s="5"/>
      <c r="IC305" s="5"/>
      <c r="ID305" s="5"/>
      <c r="IE305" s="5"/>
    </row>
    <row r="306" spans="1:239" ht="234.75" customHeight="1" x14ac:dyDescent="0.45">
      <c r="A306" s="660"/>
      <c r="B306" s="661"/>
      <c r="C306" s="663"/>
      <c r="D306" s="468"/>
      <c r="E306" s="665"/>
      <c r="F306" s="564"/>
      <c r="G306" s="672"/>
      <c r="H306" s="672"/>
      <c r="I306" s="674"/>
      <c r="J306" s="672"/>
      <c r="K306" s="675"/>
      <c r="L306" s="207" t="s">
        <v>545</v>
      </c>
      <c r="M306" s="29"/>
      <c r="N306" s="29"/>
      <c r="O306" s="30"/>
      <c r="P306" s="446"/>
      <c r="Q306" s="5"/>
      <c r="R306" s="5"/>
      <c r="S306" s="5"/>
      <c r="T306" s="5"/>
      <c r="U306" s="5"/>
      <c r="V306" s="5"/>
      <c r="W306" s="5"/>
      <c r="X306" s="5"/>
      <c r="Y306" s="5"/>
      <c r="Z306" s="5"/>
      <c r="AA306" s="5"/>
      <c r="AB306" s="5"/>
      <c r="AC306" s="5"/>
      <c r="AD306" s="5"/>
      <c r="AE306" s="5"/>
      <c r="AF306" s="5"/>
      <c r="AG306" s="5"/>
      <c r="AH306" s="5"/>
      <c r="AI306" s="5"/>
      <c r="AJ306" s="5"/>
      <c r="AK306" s="5"/>
      <c r="AL306" s="5"/>
      <c r="AM306" s="5"/>
      <c r="AN306" s="5"/>
      <c r="AO306" s="5"/>
      <c r="AP306" s="5"/>
      <c r="AQ306" s="5"/>
      <c r="AR306" s="5"/>
      <c r="AS306" s="5"/>
      <c r="AT306" s="5"/>
      <c r="AU306" s="5"/>
      <c r="AV306" s="5"/>
      <c r="AW306" s="5"/>
      <c r="AX306" s="5"/>
      <c r="AY306" s="5"/>
      <c r="AZ306" s="5"/>
      <c r="BA306" s="5"/>
      <c r="BB306" s="5"/>
      <c r="BC306" s="5"/>
      <c r="BD306" s="5"/>
      <c r="BE306" s="5"/>
      <c r="BF306" s="5"/>
      <c r="BG306" s="5"/>
      <c r="BH306" s="5"/>
      <c r="BI306" s="5"/>
      <c r="BJ306" s="5"/>
      <c r="BK306" s="5"/>
      <c r="BL306" s="5"/>
      <c r="BM306" s="5"/>
      <c r="BN306" s="5"/>
      <c r="BO306" s="5"/>
      <c r="BP306" s="5"/>
      <c r="BQ306" s="5"/>
      <c r="BR306" s="5"/>
      <c r="BS306" s="5"/>
      <c r="BT306" s="5"/>
      <c r="BU306" s="5"/>
      <c r="BV306" s="5"/>
      <c r="BW306" s="5"/>
      <c r="BX306" s="5"/>
      <c r="BY306" s="5"/>
      <c r="BZ306" s="5"/>
      <c r="CA306" s="5"/>
      <c r="CB306" s="5"/>
      <c r="CC306" s="5"/>
      <c r="CD306" s="5"/>
      <c r="CE306" s="5"/>
      <c r="CF306" s="5"/>
      <c r="CG306" s="5"/>
      <c r="CH306" s="5"/>
      <c r="CI306" s="5"/>
      <c r="CJ306" s="5"/>
      <c r="CK306" s="5"/>
      <c r="CL306" s="5"/>
      <c r="CM306" s="5"/>
      <c r="CN306" s="5"/>
      <c r="CO306" s="5"/>
      <c r="CP306" s="5"/>
      <c r="CQ306" s="5"/>
      <c r="CR306" s="5"/>
      <c r="CS306" s="5"/>
      <c r="CT306" s="5"/>
      <c r="CU306" s="5"/>
      <c r="CV306" s="5"/>
      <c r="CW306" s="5"/>
      <c r="CX306" s="5"/>
      <c r="CY306" s="5"/>
      <c r="CZ306" s="5"/>
      <c r="DA306" s="5"/>
      <c r="DB306" s="5"/>
      <c r="DC306" s="5"/>
      <c r="DD306" s="5"/>
      <c r="DE306" s="5"/>
      <c r="DF306" s="5"/>
      <c r="DG306" s="5"/>
      <c r="DH306" s="5"/>
      <c r="DI306" s="5"/>
      <c r="DJ306" s="5"/>
      <c r="DK306" s="5"/>
      <c r="DL306" s="5"/>
      <c r="DM306" s="5"/>
      <c r="DN306" s="5"/>
      <c r="DO306" s="5"/>
      <c r="DP306" s="5"/>
      <c r="DQ306" s="5"/>
      <c r="DR306" s="5"/>
      <c r="DS306" s="5"/>
      <c r="DT306" s="5"/>
      <c r="DU306" s="5"/>
      <c r="DV306" s="5"/>
      <c r="DW306" s="5"/>
      <c r="DX306" s="5"/>
      <c r="DY306" s="5"/>
      <c r="DZ306" s="5"/>
      <c r="EA306" s="5"/>
      <c r="EB306" s="5"/>
      <c r="EC306" s="5"/>
      <c r="ED306" s="5"/>
      <c r="EE306" s="5"/>
      <c r="EF306" s="5"/>
      <c r="EG306" s="5"/>
      <c r="EH306" s="5"/>
      <c r="EI306" s="5"/>
      <c r="EJ306" s="5"/>
      <c r="EK306" s="5"/>
      <c r="EL306" s="5"/>
      <c r="EM306" s="5"/>
      <c r="EN306" s="5"/>
      <c r="EO306" s="5"/>
      <c r="EP306" s="5"/>
      <c r="EQ306" s="5"/>
      <c r="ER306" s="5"/>
      <c r="ES306" s="5"/>
      <c r="ET306" s="5"/>
      <c r="EU306" s="5"/>
      <c r="EV306" s="5"/>
      <c r="EW306" s="5"/>
      <c r="EX306" s="5"/>
      <c r="EY306" s="5"/>
      <c r="EZ306" s="5"/>
      <c r="FA306" s="5"/>
      <c r="FB306" s="5"/>
      <c r="FC306" s="5"/>
      <c r="FD306" s="5"/>
      <c r="FE306" s="5"/>
      <c r="FF306" s="5"/>
      <c r="FG306" s="5"/>
      <c r="FH306" s="5"/>
      <c r="FI306" s="5"/>
      <c r="FJ306" s="5"/>
      <c r="FK306" s="5"/>
      <c r="FL306" s="5"/>
      <c r="FM306" s="5"/>
      <c r="FN306" s="5"/>
      <c r="FO306" s="5"/>
      <c r="FP306" s="5"/>
      <c r="FQ306" s="5"/>
      <c r="FR306" s="5"/>
      <c r="FS306" s="5"/>
      <c r="FT306" s="5"/>
      <c r="FU306" s="5"/>
      <c r="FV306" s="5"/>
      <c r="FW306" s="5"/>
      <c r="FX306" s="5"/>
      <c r="FY306" s="5"/>
      <c r="FZ306" s="5"/>
      <c r="GA306" s="5"/>
      <c r="GB306" s="5"/>
      <c r="GC306" s="5"/>
      <c r="GD306" s="5"/>
      <c r="GE306" s="5"/>
      <c r="GF306" s="5"/>
      <c r="GG306" s="5"/>
      <c r="GH306" s="5"/>
      <c r="GI306" s="5"/>
      <c r="GJ306" s="5"/>
      <c r="GK306" s="5"/>
      <c r="GL306" s="5"/>
      <c r="GM306" s="5"/>
      <c r="GN306" s="5"/>
      <c r="GO306" s="5"/>
      <c r="GP306" s="5"/>
      <c r="GQ306" s="5"/>
      <c r="GR306" s="5"/>
      <c r="GS306" s="5"/>
      <c r="GT306" s="5"/>
      <c r="GU306" s="5"/>
      <c r="GV306" s="5"/>
      <c r="GW306" s="5"/>
      <c r="GX306" s="5"/>
      <c r="GY306" s="5"/>
      <c r="GZ306" s="5"/>
      <c r="HA306" s="5"/>
      <c r="HB306" s="5"/>
      <c r="HC306" s="5"/>
      <c r="HD306" s="5"/>
      <c r="HE306" s="5"/>
      <c r="HF306" s="5"/>
      <c r="HG306" s="5"/>
      <c r="HH306" s="5"/>
      <c r="HI306" s="5"/>
      <c r="HJ306" s="5"/>
      <c r="HK306" s="5"/>
      <c r="HL306" s="5"/>
      <c r="HM306" s="5"/>
      <c r="HN306" s="5"/>
      <c r="HO306" s="5"/>
      <c r="HP306" s="5"/>
      <c r="HQ306" s="5"/>
      <c r="HR306" s="5"/>
      <c r="HS306" s="5"/>
      <c r="HT306" s="5"/>
      <c r="HU306" s="5"/>
      <c r="HV306" s="5"/>
      <c r="HW306" s="5"/>
      <c r="HX306" s="5"/>
      <c r="HY306" s="5"/>
      <c r="HZ306" s="5"/>
      <c r="IA306" s="5"/>
      <c r="IB306" s="5"/>
      <c r="IC306" s="5"/>
      <c r="ID306" s="5"/>
      <c r="IE306" s="5"/>
    </row>
    <row r="307" spans="1:239" ht="179.25" customHeight="1" x14ac:dyDescent="0.45">
      <c r="A307" s="469"/>
      <c r="B307" s="475"/>
      <c r="C307" s="561" t="s">
        <v>546</v>
      </c>
      <c r="D307" s="468"/>
      <c r="E307" s="468"/>
      <c r="F307" s="156" t="s">
        <v>547</v>
      </c>
      <c r="G307" s="466">
        <v>0</v>
      </c>
      <c r="H307" s="466">
        <v>0</v>
      </c>
      <c r="I307" s="466">
        <v>2450</v>
      </c>
      <c r="J307" s="466">
        <v>0</v>
      </c>
      <c r="K307" s="470">
        <v>0</v>
      </c>
      <c r="L307" s="207"/>
      <c r="M307" s="29"/>
      <c r="N307" s="29"/>
      <c r="O307" s="30"/>
      <c r="P307" s="446"/>
      <c r="Q307" s="5"/>
      <c r="R307" s="5"/>
      <c r="S307" s="5"/>
      <c r="T307" s="5"/>
      <c r="U307" s="5"/>
      <c r="V307" s="5"/>
      <c r="W307" s="5"/>
      <c r="X307" s="5"/>
      <c r="Y307" s="5"/>
      <c r="Z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c r="BB307" s="5"/>
      <c r="BC307" s="5"/>
      <c r="BD307" s="5"/>
      <c r="BE307" s="5"/>
      <c r="BF307" s="5"/>
      <c r="BG307" s="5"/>
      <c r="BH307" s="5"/>
      <c r="BI307" s="5"/>
      <c r="BJ307" s="5"/>
      <c r="BK307" s="5"/>
      <c r="BL307" s="5"/>
      <c r="BM307" s="5"/>
      <c r="BN307" s="5"/>
      <c r="BO307" s="5"/>
      <c r="BP307" s="5"/>
      <c r="BQ307" s="5"/>
      <c r="BR307" s="5"/>
      <c r="BS307" s="5"/>
      <c r="BT307" s="5"/>
      <c r="BU307" s="5"/>
      <c r="BV307" s="5"/>
      <c r="BW307" s="5"/>
      <c r="BX307" s="5"/>
      <c r="BY307" s="5"/>
      <c r="BZ307" s="5"/>
      <c r="CA307" s="5"/>
      <c r="CB307" s="5"/>
      <c r="CC307" s="5"/>
      <c r="CD307" s="5"/>
      <c r="CE307" s="5"/>
      <c r="CF307" s="5"/>
      <c r="CG307" s="5"/>
      <c r="CH307" s="5"/>
      <c r="CI307" s="5"/>
      <c r="CJ307" s="5"/>
      <c r="CK307" s="5"/>
      <c r="CL307" s="5"/>
      <c r="CM307" s="5"/>
      <c r="CN307" s="5"/>
      <c r="CO307" s="5"/>
      <c r="CP307" s="5"/>
      <c r="CQ307" s="5"/>
      <c r="CR307" s="5"/>
      <c r="CS307" s="5"/>
      <c r="CT307" s="5"/>
      <c r="CU307" s="5"/>
      <c r="CV307" s="5"/>
      <c r="CW307" s="5"/>
      <c r="CX307" s="5"/>
      <c r="CY307" s="5"/>
      <c r="CZ307" s="5"/>
      <c r="DA307" s="5"/>
      <c r="DB307" s="5"/>
      <c r="DC307" s="5"/>
      <c r="DD307" s="5"/>
      <c r="DE307" s="5"/>
      <c r="DF307" s="5"/>
      <c r="DG307" s="5"/>
      <c r="DH307" s="5"/>
      <c r="DI307" s="5"/>
      <c r="DJ307" s="5"/>
      <c r="DK307" s="5"/>
      <c r="DL307" s="5"/>
      <c r="DM307" s="5"/>
      <c r="DN307" s="5"/>
      <c r="DO307" s="5"/>
      <c r="DP307" s="5"/>
      <c r="DQ307" s="5"/>
      <c r="DR307" s="5"/>
      <c r="DS307" s="5"/>
      <c r="DT307" s="5"/>
      <c r="DU307" s="5"/>
      <c r="DV307" s="5"/>
      <c r="DW307" s="5"/>
      <c r="DX307" s="5"/>
      <c r="DY307" s="5"/>
      <c r="DZ307" s="5"/>
      <c r="EA307" s="5"/>
      <c r="EB307" s="5"/>
      <c r="EC307" s="5"/>
      <c r="ED307" s="5"/>
      <c r="EE307" s="5"/>
      <c r="EF307" s="5"/>
      <c r="EG307" s="5"/>
      <c r="EH307" s="5"/>
      <c r="EI307" s="5"/>
      <c r="EJ307" s="5"/>
      <c r="EK307" s="5"/>
      <c r="EL307" s="5"/>
      <c r="EM307" s="5"/>
      <c r="EN307" s="5"/>
      <c r="EO307" s="5"/>
      <c r="EP307" s="5"/>
      <c r="EQ307" s="5"/>
      <c r="ER307" s="5"/>
      <c r="ES307" s="5"/>
      <c r="ET307" s="5"/>
      <c r="EU307" s="5"/>
      <c r="EV307" s="5"/>
      <c r="EW307" s="5"/>
      <c r="EX307" s="5"/>
      <c r="EY307" s="5"/>
      <c r="EZ307" s="5"/>
      <c r="FA307" s="5"/>
      <c r="FB307" s="5"/>
      <c r="FC307" s="5"/>
      <c r="FD307" s="5"/>
      <c r="FE307" s="5"/>
      <c r="FF307" s="5"/>
      <c r="FG307" s="5"/>
      <c r="FH307" s="5"/>
      <c r="FI307" s="5"/>
      <c r="FJ307" s="5"/>
      <c r="FK307" s="5"/>
      <c r="FL307" s="5"/>
      <c r="FM307" s="5"/>
      <c r="FN307" s="5"/>
      <c r="FO307" s="5"/>
      <c r="FP307" s="5"/>
      <c r="FQ307" s="5"/>
      <c r="FR307" s="5"/>
      <c r="FS307" s="5"/>
      <c r="FT307" s="5"/>
      <c r="FU307" s="5"/>
      <c r="FV307" s="5"/>
      <c r="FW307" s="5"/>
      <c r="FX307" s="5"/>
      <c r="FY307" s="5"/>
      <c r="FZ307" s="5"/>
      <c r="GA307" s="5"/>
      <c r="GB307" s="5"/>
      <c r="GC307" s="5"/>
      <c r="GD307" s="5"/>
      <c r="GE307" s="5"/>
      <c r="GF307" s="5"/>
      <c r="GG307" s="5"/>
      <c r="GH307" s="5"/>
      <c r="GI307" s="5"/>
      <c r="GJ307" s="5"/>
      <c r="GK307" s="5"/>
      <c r="GL307" s="5"/>
      <c r="GM307" s="5"/>
      <c r="GN307" s="5"/>
      <c r="GO307" s="5"/>
      <c r="GP307" s="5"/>
      <c r="GQ307" s="5"/>
      <c r="GR307" s="5"/>
      <c r="GS307" s="5"/>
      <c r="GT307" s="5"/>
      <c r="GU307" s="5"/>
      <c r="GV307" s="5"/>
      <c r="GW307" s="5"/>
      <c r="GX307" s="5"/>
      <c r="GY307" s="5"/>
      <c r="GZ307" s="5"/>
      <c r="HA307" s="5"/>
      <c r="HB307" s="5"/>
      <c r="HC307" s="5"/>
      <c r="HD307" s="5"/>
      <c r="HE307" s="5"/>
      <c r="HF307" s="5"/>
      <c r="HG307" s="5"/>
      <c r="HH307" s="5"/>
      <c r="HI307" s="5"/>
      <c r="HJ307" s="5"/>
      <c r="HK307" s="5"/>
      <c r="HL307" s="5"/>
      <c r="HM307" s="5"/>
      <c r="HN307" s="5"/>
      <c r="HO307" s="5"/>
      <c r="HP307" s="5"/>
      <c r="HQ307" s="5"/>
      <c r="HR307" s="5"/>
      <c r="HS307" s="5"/>
      <c r="HT307" s="5"/>
      <c r="HU307" s="5"/>
      <c r="HV307" s="5"/>
      <c r="HW307" s="5"/>
      <c r="HX307" s="5"/>
      <c r="HY307" s="5"/>
      <c r="HZ307" s="5"/>
      <c r="IA307" s="5"/>
      <c r="IB307" s="5"/>
      <c r="IC307" s="5"/>
      <c r="ID307" s="5"/>
      <c r="IE307" s="5"/>
    </row>
    <row r="308" spans="1:239" ht="341.25" customHeight="1" x14ac:dyDescent="0.45">
      <c r="A308" s="464"/>
      <c r="B308" s="471"/>
      <c r="C308" s="582"/>
      <c r="D308" s="215"/>
      <c r="E308" s="215"/>
      <c r="F308" s="156" t="s">
        <v>548</v>
      </c>
      <c r="G308" s="466"/>
      <c r="H308" s="466"/>
      <c r="I308" s="466">
        <v>1800</v>
      </c>
      <c r="J308" s="466"/>
      <c r="K308" s="470"/>
      <c r="L308" s="196"/>
      <c r="M308" s="29"/>
      <c r="N308" s="29"/>
      <c r="O308" s="30"/>
      <c r="P308" s="446"/>
      <c r="Q308" s="5"/>
      <c r="R308" s="5"/>
      <c r="S308" s="5"/>
      <c r="T308" s="5"/>
      <c r="U308" s="5"/>
      <c r="V308" s="5"/>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c r="BB308" s="5"/>
      <c r="BC308" s="5"/>
      <c r="BD308" s="5"/>
      <c r="BE308" s="5"/>
      <c r="BF308" s="5"/>
      <c r="BG308" s="5"/>
      <c r="BH308" s="5"/>
      <c r="BI308" s="5"/>
      <c r="BJ308" s="5"/>
      <c r="BK308" s="5"/>
      <c r="BL308" s="5"/>
      <c r="BM308" s="5"/>
      <c r="BN308" s="5"/>
      <c r="BO308" s="5"/>
      <c r="BP308" s="5"/>
      <c r="BQ308" s="5"/>
      <c r="BR308" s="5"/>
      <c r="BS308" s="5"/>
      <c r="BT308" s="5"/>
      <c r="BU308" s="5"/>
      <c r="BV308" s="5"/>
      <c r="BW308" s="5"/>
      <c r="BX308" s="5"/>
      <c r="BY308" s="5"/>
      <c r="BZ308" s="5"/>
      <c r="CA308" s="5"/>
      <c r="CB308" s="5"/>
      <c r="CC308" s="5"/>
      <c r="CD308" s="5"/>
      <c r="CE308" s="5"/>
      <c r="CF308" s="5"/>
      <c r="CG308" s="5"/>
      <c r="CH308" s="5"/>
      <c r="CI308" s="5"/>
      <c r="CJ308" s="5"/>
      <c r="CK308" s="5"/>
      <c r="CL308" s="5"/>
      <c r="CM308" s="5"/>
      <c r="CN308" s="5"/>
      <c r="CO308" s="5"/>
      <c r="CP308" s="5"/>
      <c r="CQ308" s="5"/>
      <c r="CR308" s="5"/>
      <c r="CS308" s="5"/>
      <c r="CT308" s="5"/>
      <c r="CU308" s="5"/>
      <c r="CV308" s="5"/>
      <c r="CW308" s="5"/>
      <c r="CX308" s="5"/>
      <c r="CY308" s="5"/>
      <c r="CZ308" s="5"/>
      <c r="DA308" s="5"/>
      <c r="DB308" s="5"/>
      <c r="DC308" s="5"/>
      <c r="DD308" s="5"/>
      <c r="DE308" s="5"/>
      <c r="DF308" s="5"/>
      <c r="DG308" s="5"/>
      <c r="DH308" s="5"/>
      <c r="DI308" s="5"/>
      <c r="DJ308" s="5"/>
      <c r="DK308" s="5"/>
      <c r="DL308" s="5"/>
      <c r="DM308" s="5"/>
      <c r="DN308" s="5"/>
      <c r="DO308" s="5"/>
      <c r="DP308" s="5"/>
      <c r="DQ308" s="5"/>
      <c r="DR308" s="5"/>
      <c r="DS308" s="5"/>
      <c r="DT308" s="5"/>
      <c r="DU308" s="5"/>
      <c r="DV308" s="5"/>
      <c r="DW308" s="5"/>
      <c r="DX308" s="5"/>
      <c r="DY308" s="5"/>
      <c r="DZ308" s="5"/>
      <c r="EA308" s="5"/>
      <c r="EB308" s="5"/>
      <c r="EC308" s="5"/>
      <c r="ED308" s="5"/>
      <c r="EE308" s="5"/>
      <c r="EF308" s="5"/>
      <c r="EG308" s="5"/>
      <c r="EH308" s="5"/>
      <c r="EI308" s="5"/>
      <c r="EJ308" s="5"/>
      <c r="EK308" s="5"/>
      <c r="EL308" s="5"/>
      <c r="EM308" s="5"/>
      <c r="EN308" s="5"/>
      <c r="EO308" s="5"/>
      <c r="EP308" s="5"/>
      <c r="EQ308" s="5"/>
      <c r="ER308" s="5"/>
      <c r="ES308" s="5"/>
      <c r="ET308" s="5"/>
      <c r="EU308" s="5"/>
      <c r="EV308" s="5"/>
      <c r="EW308" s="5"/>
      <c r="EX308" s="5"/>
      <c r="EY308" s="5"/>
      <c r="EZ308" s="5"/>
      <c r="FA308" s="5"/>
      <c r="FB308" s="5"/>
      <c r="FC308" s="5"/>
      <c r="FD308" s="5"/>
      <c r="FE308" s="5"/>
      <c r="FF308" s="5"/>
      <c r="FG308" s="5"/>
      <c r="FH308" s="5"/>
      <c r="FI308" s="5"/>
      <c r="FJ308" s="5"/>
      <c r="FK308" s="5"/>
      <c r="FL308" s="5"/>
      <c r="FM308" s="5"/>
      <c r="FN308" s="5"/>
      <c r="FO308" s="5"/>
      <c r="FP308" s="5"/>
      <c r="FQ308" s="5"/>
      <c r="FR308" s="5"/>
      <c r="FS308" s="5"/>
      <c r="FT308" s="5"/>
      <c r="FU308" s="5"/>
      <c r="FV308" s="5"/>
      <c r="FW308" s="5"/>
      <c r="FX308" s="5"/>
      <c r="FY308" s="5"/>
      <c r="FZ308" s="5"/>
      <c r="GA308" s="5"/>
      <c r="GB308" s="5"/>
      <c r="GC308" s="5"/>
      <c r="GD308" s="5"/>
      <c r="GE308" s="5"/>
      <c r="GF308" s="5"/>
      <c r="GG308" s="5"/>
      <c r="GH308" s="5"/>
      <c r="GI308" s="5"/>
      <c r="GJ308" s="5"/>
      <c r="GK308" s="5"/>
      <c r="GL308" s="5"/>
      <c r="GM308" s="5"/>
      <c r="GN308" s="5"/>
      <c r="GO308" s="5"/>
      <c r="GP308" s="5"/>
      <c r="GQ308" s="5"/>
      <c r="GR308" s="5"/>
      <c r="GS308" s="5"/>
      <c r="GT308" s="5"/>
      <c r="GU308" s="5"/>
      <c r="GV308" s="5"/>
      <c r="GW308" s="5"/>
      <c r="GX308" s="5"/>
      <c r="GY308" s="5"/>
      <c r="GZ308" s="5"/>
      <c r="HA308" s="5"/>
      <c r="HB308" s="5"/>
      <c r="HC308" s="5"/>
      <c r="HD308" s="5"/>
      <c r="HE308" s="5"/>
      <c r="HF308" s="5"/>
      <c r="HG308" s="5"/>
      <c r="HH308" s="5"/>
      <c r="HI308" s="5"/>
      <c r="HJ308" s="5"/>
      <c r="HK308" s="5"/>
      <c r="HL308" s="5"/>
      <c r="HM308" s="5"/>
      <c r="HN308" s="5"/>
      <c r="HO308" s="5"/>
      <c r="HP308" s="5"/>
      <c r="HQ308" s="5"/>
      <c r="HR308" s="5"/>
      <c r="HS308" s="5"/>
      <c r="HT308" s="5"/>
      <c r="HU308" s="5"/>
      <c r="HV308" s="5"/>
      <c r="HW308" s="5"/>
      <c r="HX308" s="5"/>
      <c r="HY308" s="5"/>
      <c r="HZ308" s="5"/>
      <c r="IA308" s="5"/>
      <c r="IB308" s="5"/>
      <c r="IC308" s="5"/>
      <c r="ID308" s="5"/>
      <c r="IE308" s="5"/>
    </row>
    <row r="309" spans="1:239" ht="237.75" customHeight="1" x14ac:dyDescent="0.45">
      <c r="A309" s="472"/>
      <c r="B309" s="473"/>
      <c r="C309" s="193" t="s">
        <v>549</v>
      </c>
      <c r="D309" s="468"/>
      <c r="E309" s="468"/>
      <c r="F309" s="665" t="s">
        <v>548</v>
      </c>
      <c r="G309" s="227">
        <v>0</v>
      </c>
      <c r="H309" s="227">
        <v>0</v>
      </c>
      <c r="I309" s="227">
        <v>10745</v>
      </c>
      <c r="J309" s="227">
        <v>0</v>
      </c>
      <c r="K309" s="474">
        <v>0</v>
      </c>
      <c r="L309" s="207"/>
      <c r="M309" s="29"/>
      <c r="N309" s="29"/>
      <c r="O309" s="30"/>
      <c r="P309" s="446"/>
      <c r="Q309" s="5"/>
      <c r="R309" s="5"/>
      <c r="S309" s="5"/>
      <c r="T309" s="5"/>
      <c r="U309" s="5"/>
      <c r="V309" s="5"/>
      <c r="W309" s="5"/>
      <c r="X309" s="5"/>
      <c r="Y309" s="5"/>
      <c r="Z309" s="5"/>
      <c r="AA309" s="5"/>
      <c r="AB309" s="5"/>
      <c r="AC309" s="5"/>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c r="BB309" s="5"/>
      <c r="BC309" s="5"/>
      <c r="BD309" s="5"/>
      <c r="BE309" s="5"/>
      <c r="BF309" s="5"/>
      <c r="BG309" s="5"/>
      <c r="BH309" s="5"/>
      <c r="BI309" s="5"/>
      <c r="BJ309" s="5"/>
      <c r="BK309" s="5"/>
      <c r="BL309" s="5"/>
      <c r="BM309" s="5"/>
      <c r="BN309" s="5"/>
      <c r="BO309" s="5"/>
      <c r="BP309" s="5"/>
      <c r="BQ309" s="5"/>
      <c r="BR309" s="5"/>
      <c r="BS309" s="5"/>
      <c r="BT309" s="5"/>
      <c r="BU309" s="5"/>
      <c r="BV309" s="5"/>
      <c r="BW309" s="5"/>
      <c r="BX309" s="5"/>
      <c r="BY309" s="5"/>
      <c r="BZ309" s="5"/>
      <c r="CA309" s="5"/>
      <c r="CB309" s="5"/>
      <c r="CC309" s="5"/>
      <c r="CD309" s="5"/>
      <c r="CE309" s="5"/>
      <c r="CF309" s="5"/>
      <c r="CG309" s="5"/>
      <c r="CH309" s="5"/>
      <c r="CI309" s="5"/>
      <c r="CJ309" s="5"/>
      <c r="CK309" s="5"/>
      <c r="CL309" s="5"/>
      <c r="CM309" s="5"/>
      <c r="CN309" s="5"/>
      <c r="CO309" s="5"/>
      <c r="CP309" s="5"/>
      <c r="CQ309" s="5"/>
      <c r="CR309" s="5"/>
      <c r="CS309" s="5"/>
      <c r="CT309" s="5"/>
      <c r="CU309" s="5"/>
      <c r="CV309" s="5"/>
      <c r="CW309" s="5"/>
      <c r="CX309" s="5"/>
      <c r="CY309" s="5"/>
      <c r="CZ309" s="5"/>
      <c r="DA309" s="5"/>
      <c r="DB309" s="5"/>
      <c r="DC309" s="5"/>
      <c r="DD309" s="5"/>
      <c r="DE309" s="5"/>
      <c r="DF309" s="5"/>
      <c r="DG309" s="5"/>
      <c r="DH309" s="5"/>
      <c r="DI309" s="5"/>
      <c r="DJ309" s="5"/>
      <c r="DK309" s="5"/>
      <c r="DL309" s="5"/>
      <c r="DM309" s="5"/>
      <c r="DN309" s="5"/>
      <c r="DO309" s="5"/>
      <c r="DP309" s="5"/>
      <c r="DQ309" s="5"/>
      <c r="DR309" s="5"/>
      <c r="DS309" s="5"/>
      <c r="DT309" s="5"/>
      <c r="DU309" s="5"/>
      <c r="DV309" s="5"/>
      <c r="DW309" s="5"/>
      <c r="DX309" s="5"/>
      <c r="DY309" s="5"/>
      <c r="DZ309" s="5"/>
      <c r="EA309" s="5"/>
      <c r="EB309" s="5"/>
      <c r="EC309" s="5"/>
      <c r="ED309" s="5"/>
      <c r="EE309" s="5"/>
      <c r="EF309" s="5"/>
      <c r="EG309" s="5"/>
      <c r="EH309" s="5"/>
      <c r="EI309" s="5"/>
      <c r="EJ309" s="5"/>
      <c r="EK309" s="5"/>
      <c r="EL309" s="5"/>
      <c r="EM309" s="5"/>
      <c r="EN309" s="5"/>
      <c r="EO309" s="5"/>
      <c r="EP309" s="5"/>
      <c r="EQ309" s="5"/>
      <c r="ER309" s="5"/>
      <c r="ES309" s="5"/>
      <c r="ET309" s="5"/>
      <c r="EU309" s="5"/>
      <c r="EV309" s="5"/>
      <c r="EW309" s="5"/>
      <c r="EX309" s="5"/>
      <c r="EY309" s="5"/>
      <c r="EZ309" s="5"/>
      <c r="FA309" s="5"/>
      <c r="FB309" s="5"/>
      <c r="FC309" s="5"/>
      <c r="FD309" s="5"/>
      <c r="FE309" s="5"/>
      <c r="FF309" s="5"/>
      <c r="FG309" s="5"/>
      <c r="FH309" s="5"/>
      <c r="FI309" s="5"/>
      <c r="FJ309" s="5"/>
      <c r="FK309" s="5"/>
      <c r="FL309" s="5"/>
      <c r="FM309" s="5"/>
      <c r="FN309" s="5"/>
      <c r="FO309" s="5"/>
      <c r="FP309" s="5"/>
      <c r="FQ309" s="5"/>
      <c r="FR309" s="5"/>
      <c r="FS309" s="5"/>
      <c r="FT309" s="5"/>
      <c r="FU309" s="5"/>
      <c r="FV309" s="5"/>
      <c r="FW309" s="5"/>
      <c r="FX309" s="5"/>
      <c r="FY309" s="5"/>
      <c r="FZ309" s="5"/>
      <c r="GA309" s="5"/>
      <c r="GB309" s="5"/>
      <c r="GC309" s="5"/>
      <c r="GD309" s="5"/>
      <c r="GE309" s="5"/>
      <c r="GF309" s="5"/>
      <c r="GG309" s="5"/>
      <c r="GH309" s="5"/>
      <c r="GI309" s="5"/>
      <c r="GJ309" s="5"/>
      <c r="GK309" s="5"/>
      <c r="GL309" s="5"/>
      <c r="GM309" s="5"/>
      <c r="GN309" s="5"/>
      <c r="GO309" s="5"/>
      <c r="GP309" s="5"/>
      <c r="GQ309" s="5"/>
      <c r="GR309" s="5"/>
      <c r="GS309" s="5"/>
      <c r="GT309" s="5"/>
      <c r="GU309" s="5"/>
      <c r="GV309" s="5"/>
      <c r="GW309" s="5"/>
      <c r="GX309" s="5"/>
      <c r="GY309" s="5"/>
      <c r="GZ309" s="5"/>
      <c r="HA309" s="5"/>
      <c r="HB309" s="5"/>
      <c r="HC309" s="5"/>
      <c r="HD309" s="5"/>
      <c r="HE309" s="5"/>
      <c r="HF309" s="5"/>
      <c r="HG309" s="5"/>
      <c r="HH309" s="5"/>
      <c r="HI309" s="5"/>
      <c r="HJ309" s="5"/>
      <c r="HK309" s="5"/>
      <c r="HL309" s="5"/>
      <c r="HM309" s="5"/>
      <c r="HN309" s="5"/>
      <c r="HO309" s="5"/>
      <c r="HP309" s="5"/>
      <c r="HQ309" s="5"/>
      <c r="HR309" s="5"/>
      <c r="HS309" s="5"/>
      <c r="HT309" s="5"/>
      <c r="HU309" s="5"/>
      <c r="HV309" s="5"/>
      <c r="HW309" s="5"/>
      <c r="HX309" s="5"/>
      <c r="HY309" s="5"/>
      <c r="HZ309" s="5"/>
      <c r="IA309" s="5"/>
      <c r="IB309" s="5"/>
      <c r="IC309" s="5"/>
      <c r="ID309" s="5"/>
      <c r="IE309" s="5"/>
    </row>
    <row r="310" spans="1:239" ht="155.25" customHeight="1" x14ac:dyDescent="0.45">
      <c r="A310" s="469"/>
      <c r="B310" s="475"/>
      <c r="C310" s="193" t="s">
        <v>550</v>
      </c>
      <c r="D310" s="215"/>
      <c r="E310" s="215"/>
      <c r="F310" s="567"/>
      <c r="G310" s="466">
        <v>0</v>
      </c>
      <c r="H310" s="466">
        <v>0</v>
      </c>
      <c r="I310" s="466">
        <v>565</v>
      </c>
      <c r="J310" s="466">
        <v>0</v>
      </c>
      <c r="K310" s="470">
        <v>0</v>
      </c>
      <c r="L310" s="207"/>
      <c r="M310" s="29"/>
      <c r="N310" s="29"/>
      <c r="O310" s="30"/>
      <c r="P310" s="446"/>
      <c r="Q310" s="5"/>
      <c r="R310" s="5"/>
      <c r="S310" s="5"/>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c r="BN310" s="5"/>
      <c r="BO310" s="5"/>
      <c r="BP310" s="5"/>
      <c r="BQ310" s="5"/>
      <c r="BR310" s="5"/>
      <c r="BS310" s="5"/>
      <c r="BT310" s="5"/>
      <c r="BU310" s="5"/>
      <c r="BV310" s="5"/>
      <c r="BW310" s="5"/>
      <c r="BX310" s="5"/>
      <c r="BY310" s="5"/>
      <c r="BZ310" s="5"/>
      <c r="CA310" s="5"/>
      <c r="CB310" s="5"/>
      <c r="CC310" s="5"/>
      <c r="CD310" s="5"/>
      <c r="CE310" s="5"/>
      <c r="CF310" s="5"/>
      <c r="CG310" s="5"/>
      <c r="CH310" s="5"/>
      <c r="CI310" s="5"/>
      <c r="CJ310" s="5"/>
      <c r="CK310" s="5"/>
      <c r="CL310" s="5"/>
      <c r="CM310" s="5"/>
      <c r="CN310" s="5"/>
      <c r="CO310" s="5"/>
      <c r="CP310" s="5"/>
      <c r="CQ310" s="5"/>
      <c r="CR310" s="5"/>
      <c r="CS310" s="5"/>
      <c r="CT310" s="5"/>
      <c r="CU310" s="5"/>
      <c r="CV310" s="5"/>
      <c r="CW310" s="5"/>
      <c r="CX310" s="5"/>
      <c r="CY310" s="5"/>
      <c r="CZ310" s="5"/>
      <c r="DA310" s="5"/>
      <c r="DB310" s="5"/>
      <c r="DC310" s="5"/>
      <c r="DD310" s="5"/>
      <c r="DE310" s="5"/>
      <c r="DF310" s="5"/>
      <c r="DG310" s="5"/>
      <c r="DH310" s="5"/>
      <c r="DI310" s="5"/>
      <c r="DJ310" s="5"/>
      <c r="DK310" s="5"/>
      <c r="DL310" s="5"/>
      <c r="DM310" s="5"/>
      <c r="DN310" s="5"/>
      <c r="DO310" s="5"/>
      <c r="DP310" s="5"/>
      <c r="DQ310" s="5"/>
      <c r="DR310" s="5"/>
      <c r="DS310" s="5"/>
      <c r="DT310" s="5"/>
      <c r="DU310" s="5"/>
      <c r="DV310" s="5"/>
      <c r="DW310" s="5"/>
      <c r="DX310" s="5"/>
      <c r="DY310" s="5"/>
      <c r="DZ310" s="5"/>
      <c r="EA310" s="5"/>
      <c r="EB310" s="5"/>
      <c r="EC310" s="5"/>
      <c r="ED310" s="5"/>
      <c r="EE310" s="5"/>
      <c r="EF310" s="5"/>
      <c r="EG310" s="5"/>
      <c r="EH310" s="5"/>
      <c r="EI310" s="5"/>
      <c r="EJ310" s="5"/>
      <c r="EK310" s="5"/>
      <c r="EL310" s="5"/>
      <c r="EM310" s="5"/>
      <c r="EN310" s="5"/>
      <c r="EO310" s="5"/>
      <c r="EP310" s="5"/>
      <c r="EQ310" s="5"/>
      <c r="ER310" s="5"/>
      <c r="ES310" s="5"/>
      <c r="ET310" s="5"/>
      <c r="EU310" s="5"/>
      <c r="EV310" s="5"/>
      <c r="EW310" s="5"/>
      <c r="EX310" s="5"/>
      <c r="EY310" s="5"/>
      <c r="EZ310" s="5"/>
      <c r="FA310" s="5"/>
      <c r="FB310" s="5"/>
      <c r="FC310" s="5"/>
      <c r="FD310" s="5"/>
      <c r="FE310" s="5"/>
      <c r="FF310" s="5"/>
      <c r="FG310" s="5"/>
      <c r="FH310" s="5"/>
      <c r="FI310" s="5"/>
      <c r="FJ310" s="5"/>
      <c r="FK310" s="5"/>
      <c r="FL310" s="5"/>
      <c r="FM310" s="5"/>
      <c r="FN310" s="5"/>
      <c r="FO310" s="5"/>
      <c r="FP310" s="5"/>
      <c r="FQ310" s="5"/>
      <c r="FR310" s="5"/>
      <c r="FS310" s="5"/>
      <c r="FT310" s="5"/>
      <c r="FU310" s="5"/>
      <c r="FV310" s="5"/>
      <c r="FW310" s="5"/>
      <c r="FX310" s="5"/>
      <c r="FY310" s="5"/>
      <c r="FZ310" s="5"/>
      <c r="GA310" s="5"/>
      <c r="GB310" s="5"/>
      <c r="GC310" s="5"/>
      <c r="GD310" s="5"/>
      <c r="GE310" s="5"/>
      <c r="GF310" s="5"/>
      <c r="GG310" s="5"/>
      <c r="GH310" s="5"/>
      <c r="GI310" s="5"/>
      <c r="GJ310" s="5"/>
      <c r="GK310" s="5"/>
      <c r="GL310" s="5"/>
      <c r="GM310" s="5"/>
      <c r="GN310" s="5"/>
      <c r="GO310" s="5"/>
      <c r="GP310" s="5"/>
      <c r="GQ310" s="5"/>
      <c r="GR310" s="5"/>
      <c r="GS310" s="5"/>
      <c r="GT310" s="5"/>
      <c r="GU310" s="5"/>
      <c r="GV310" s="5"/>
      <c r="GW310" s="5"/>
      <c r="GX310" s="5"/>
      <c r="GY310" s="5"/>
      <c r="GZ310" s="5"/>
      <c r="HA310" s="5"/>
      <c r="HB310" s="5"/>
      <c r="HC310" s="5"/>
      <c r="HD310" s="5"/>
      <c r="HE310" s="5"/>
      <c r="HF310" s="5"/>
      <c r="HG310" s="5"/>
      <c r="HH310" s="5"/>
      <c r="HI310" s="5"/>
      <c r="HJ310" s="5"/>
      <c r="HK310" s="5"/>
      <c r="HL310" s="5"/>
      <c r="HM310" s="5"/>
      <c r="HN310" s="5"/>
      <c r="HO310" s="5"/>
      <c r="HP310" s="5"/>
      <c r="HQ310" s="5"/>
      <c r="HR310" s="5"/>
      <c r="HS310" s="5"/>
      <c r="HT310" s="5"/>
      <c r="HU310" s="5"/>
      <c r="HV310" s="5"/>
      <c r="HW310" s="5"/>
      <c r="HX310" s="5"/>
      <c r="HY310" s="5"/>
      <c r="HZ310" s="5"/>
      <c r="IA310" s="5"/>
      <c r="IB310" s="5"/>
      <c r="IC310" s="5"/>
      <c r="ID310" s="5"/>
      <c r="IE310" s="5"/>
    </row>
    <row r="311" spans="1:239" ht="125.25" customHeight="1" x14ac:dyDescent="0.45">
      <c r="A311" s="447"/>
      <c r="B311" s="666" t="s">
        <v>551</v>
      </c>
      <c r="C311" s="193" t="s">
        <v>552</v>
      </c>
      <c r="D311" s="156" t="s">
        <v>12</v>
      </c>
      <c r="E311" s="66" t="s">
        <v>19</v>
      </c>
      <c r="F311" s="156" t="s">
        <v>531</v>
      </c>
      <c r="G311" s="466">
        <v>0</v>
      </c>
      <c r="H311" s="466">
        <v>0</v>
      </c>
      <c r="I311" s="466">
        <v>16058.6</v>
      </c>
      <c r="J311" s="466">
        <v>0</v>
      </c>
      <c r="K311" s="470">
        <v>0</v>
      </c>
      <c r="L311" s="109" t="s">
        <v>553</v>
      </c>
      <c r="M311" s="29"/>
      <c r="N311" s="29"/>
      <c r="O311" s="30"/>
      <c r="P311" s="446"/>
      <c r="Q311" s="5"/>
      <c r="R311" s="5"/>
      <c r="S311" s="5"/>
      <c r="T311" s="5"/>
      <c r="U311" s="5"/>
      <c r="V311" s="5"/>
      <c r="W311" s="5"/>
      <c r="X311" s="5"/>
      <c r="Y311" s="5"/>
      <c r="Z311" s="5"/>
      <c r="AA311" s="5"/>
      <c r="AB311" s="5"/>
      <c r="AC311" s="5"/>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c r="BB311" s="5"/>
      <c r="BC311" s="5"/>
      <c r="BD311" s="5"/>
      <c r="BE311" s="5"/>
      <c r="BF311" s="5"/>
      <c r="BG311" s="5"/>
      <c r="BH311" s="5"/>
      <c r="BI311" s="5"/>
      <c r="BJ311" s="5"/>
      <c r="BK311" s="5"/>
      <c r="BL311" s="5"/>
      <c r="BM311" s="5"/>
      <c r="BN311" s="5"/>
      <c r="BO311" s="5"/>
      <c r="BP311" s="5"/>
      <c r="BQ311" s="5"/>
      <c r="BR311" s="5"/>
      <c r="BS311" s="5"/>
      <c r="BT311" s="5"/>
      <c r="BU311" s="5"/>
      <c r="BV311" s="5"/>
      <c r="BW311" s="5"/>
      <c r="BX311" s="5"/>
      <c r="BY311" s="5"/>
      <c r="BZ311" s="5"/>
      <c r="CA311" s="5"/>
      <c r="CB311" s="5"/>
      <c r="CC311" s="5"/>
      <c r="CD311" s="5"/>
      <c r="CE311" s="5"/>
      <c r="CF311" s="5"/>
      <c r="CG311" s="5"/>
      <c r="CH311" s="5"/>
      <c r="CI311" s="5"/>
      <c r="CJ311" s="5"/>
      <c r="CK311" s="5"/>
      <c r="CL311" s="5"/>
      <c r="CM311" s="5"/>
      <c r="CN311" s="5"/>
      <c r="CO311" s="5"/>
      <c r="CP311" s="5"/>
      <c r="CQ311" s="5"/>
      <c r="CR311" s="5"/>
      <c r="CS311" s="5"/>
      <c r="CT311" s="5"/>
      <c r="CU311" s="5"/>
      <c r="CV311" s="5"/>
      <c r="CW311" s="5"/>
      <c r="CX311" s="5"/>
      <c r="CY311" s="5"/>
      <c r="CZ311" s="5"/>
      <c r="DA311" s="5"/>
      <c r="DB311" s="5"/>
      <c r="DC311" s="5"/>
      <c r="DD311" s="5"/>
      <c r="DE311" s="5"/>
      <c r="DF311" s="5"/>
      <c r="DG311" s="5"/>
      <c r="DH311" s="5"/>
      <c r="DI311" s="5"/>
      <c r="DJ311" s="5"/>
      <c r="DK311" s="5"/>
      <c r="DL311" s="5"/>
      <c r="DM311" s="5"/>
      <c r="DN311" s="5"/>
      <c r="DO311" s="5"/>
      <c r="DP311" s="5"/>
      <c r="DQ311" s="5"/>
      <c r="DR311" s="5"/>
      <c r="DS311" s="5"/>
      <c r="DT311" s="5"/>
      <c r="DU311" s="5"/>
      <c r="DV311" s="5"/>
      <c r="DW311" s="5"/>
      <c r="DX311" s="5"/>
      <c r="DY311" s="5"/>
      <c r="DZ311" s="5"/>
      <c r="EA311" s="5"/>
      <c r="EB311" s="5"/>
      <c r="EC311" s="5"/>
      <c r="ED311" s="5"/>
      <c r="EE311" s="5"/>
      <c r="EF311" s="5"/>
      <c r="EG311" s="5"/>
      <c r="EH311" s="5"/>
      <c r="EI311" s="5"/>
      <c r="EJ311" s="5"/>
      <c r="EK311" s="5"/>
      <c r="EL311" s="5"/>
      <c r="EM311" s="5"/>
      <c r="EN311" s="5"/>
      <c r="EO311" s="5"/>
      <c r="EP311" s="5"/>
      <c r="EQ311" s="5"/>
      <c r="ER311" s="5"/>
      <c r="ES311" s="5"/>
      <c r="ET311" s="5"/>
      <c r="EU311" s="5"/>
      <c r="EV311" s="5"/>
      <c r="EW311" s="5"/>
      <c r="EX311" s="5"/>
      <c r="EY311" s="5"/>
      <c r="EZ311" s="5"/>
      <c r="FA311" s="5"/>
      <c r="FB311" s="5"/>
      <c r="FC311" s="5"/>
      <c r="FD311" s="5"/>
      <c r="FE311" s="5"/>
      <c r="FF311" s="5"/>
      <c r="FG311" s="5"/>
      <c r="FH311" s="5"/>
      <c r="FI311" s="5"/>
      <c r="FJ311" s="5"/>
      <c r="FK311" s="5"/>
      <c r="FL311" s="5"/>
      <c r="FM311" s="5"/>
      <c r="FN311" s="5"/>
      <c r="FO311" s="5"/>
      <c r="FP311" s="5"/>
      <c r="FQ311" s="5"/>
      <c r="FR311" s="5"/>
      <c r="FS311" s="5"/>
      <c r="FT311" s="5"/>
      <c r="FU311" s="5"/>
      <c r="FV311" s="5"/>
      <c r="FW311" s="5"/>
      <c r="FX311" s="5"/>
      <c r="FY311" s="5"/>
      <c r="FZ311" s="5"/>
      <c r="GA311" s="5"/>
      <c r="GB311" s="5"/>
      <c r="GC311" s="5"/>
      <c r="GD311" s="5"/>
      <c r="GE311" s="5"/>
      <c r="GF311" s="5"/>
      <c r="GG311" s="5"/>
      <c r="GH311" s="5"/>
      <c r="GI311" s="5"/>
      <c r="GJ311" s="5"/>
      <c r="GK311" s="5"/>
      <c r="GL311" s="5"/>
      <c r="GM311" s="5"/>
      <c r="GN311" s="5"/>
      <c r="GO311" s="5"/>
      <c r="GP311" s="5"/>
      <c r="GQ311" s="5"/>
      <c r="GR311" s="5"/>
      <c r="GS311" s="5"/>
      <c r="GT311" s="5"/>
      <c r="GU311" s="5"/>
      <c r="GV311" s="5"/>
      <c r="GW311" s="5"/>
      <c r="GX311" s="5"/>
      <c r="GY311" s="5"/>
      <c r="GZ311" s="5"/>
      <c r="HA311" s="5"/>
      <c r="HB311" s="5"/>
      <c r="HC311" s="5"/>
      <c r="HD311" s="5"/>
      <c r="HE311" s="5"/>
      <c r="HF311" s="5"/>
      <c r="HG311" s="5"/>
      <c r="HH311" s="5"/>
      <c r="HI311" s="5"/>
      <c r="HJ311" s="5"/>
      <c r="HK311" s="5"/>
      <c r="HL311" s="5"/>
      <c r="HM311" s="5"/>
      <c r="HN311" s="5"/>
      <c r="HO311" s="5"/>
      <c r="HP311" s="5"/>
      <c r="HQ311" s="5"/>
      <c r="HR311" s="5"/>
      <c r="HS311" s="5"/>
      <c r="HT311" s="5"/>
      <c r="HU311" s="5"/>
      <c r="HV311" s="5"/>
      <c r="HW311" s="5"/>
      <c r="HX311" s="5"/>
      <c r="HY311" s="5"/>
      <c r="HZ311" s="5"/>
      <c r="IA311" s="5"/>
      <c r="IB311" s="5"/>
      <c r="IC311" s="5"/>
      <c r="ID311" s="5"/>
      <c r="IE311" s="5"/>
    </row>
    <row r="312" spans="1:239" ht="159" customHeight="1" x14ac:dyDescent="0.45">
      <c r="A312" s="43"/>
      <c r="B312" s="667"/>
      <c r="C312" s="193" t="s">
        <v>554</v>
      </c>
      <c r="D312" s="156" t="s">
        <v>12</v>
      </c>
      <c r="E312" s="66" t="s">
        <v>19</v>
      </c>
      <c r="F312" s="156" t="s">
        <v>531</v>
      </c>
      <c r="G312" s="466">
        <v>0</v>
      </c>
      <c r="H312" s="466">
        <v>0</v>
      </c>
      <c r="I312" s="466">
        <v>13108.8</v>
      </c>
      <c r="J312" s="466">
        <v>0</v>
      </c>
      <c r="K312" s="470">
        <v>0</v>
      </c>
      <c r="L312" s="109" t="s">
        <v>555</v>
      </c>
      <c r="M312" s="29"/>
      <c r="N312" s="29"/>
      <c r="O312" s="30"/>
      <c r="P312" s="446"/>
      <c r="Q312" s="5"/>
      <c r="R312" s="5"/>
      <c r="S312" s="5"/>
      <c r="T312" s="5"/>
      <c r="U312" s="5"/>
      <c r="V312" s="5"/>
      <c r="W312" s="5"/>
      <c r="X312" s="5"/>
      <c r="Y312" s="5"/>
      <c r="Z312" s="5"/>
      <c r="AA312" s="5"/>
      <c r="AB312" s="5"/>
      <c r="AC312" s="5"/>
      <c r="AD312" s="5"/>
      <c r="AE312" s="5"/>
      <c r="AF312" s="5"/>
      <c r="AG312" s="5"/>
      <c r="AH312" s="5"/>
      <c r="AI312" s="5"/>
      <c r="AJ312" s="5"/>
      <c r="AK312" s="5"/>
      <c r="AL312" s="5"/>
      <c r="AM312" s="5"/>
      <c r="AN312" s="5"/>
      <c r="AO312" s="5"/>
      <c r="AP312" s="5"/>
      <c r="AQ312" s="5"/>
      <c r="AR312" s="5"/>
      <c r="AS312" s="5"/>
      <c r="AT312" s="5"/>
      <c r="AU312" s="5"/>
      <c r="AV312" s="5"/>
      <c r="AW312" s="5"/>
      <c r="AX312" s="5"/>
      <c r="AY312" s="5"/>
      <c r="AZ312" s="5"/>
      <c r="BA312" s="5"/>
      <c r="BB312" s="5"/>
      <c r="BC312" s="5"/>
      <c r="BD312" s="5"/>
      <c r="BE312" s="5"/>
      <c r="BF312" s="5"/>
      <c r="BG312" s="5"/>
      <c r="BH312" s="5"/>
      <c r="BI312" s="5"/>
      <c r="BJ312" s="5"/>
      <c r="BK312" s="5"/>
      <c r="BL312" s="5"/>
      <c r="BM312" s="5"/>
      <c r="BN312" s="5"/>
      <c r="BO312" s="5"/>
      <c r="BP312" s="5"/>
      <c r="BQ312" s="5"/>
      <c r="BR312" s="5"/>
      <c r="BS312" s="5"/>
      <c r="BT312" s="5"/>
      <c r="BU312" s="5"/>
      <c r="BV312" s="5"/>
      <c r="BW312" s="5"/>
      <c r="BX312" s="5"/>
      <c r="BY312" s="5"/>
      <c r="BZ312" s="5"/>
      <c r="CA312" s="5"/>
      <c r="CB312" s="5"/>
      <c r="CC312" s="5"/>
      <c r="CD312" s="5"/>
      <c r="CE312" s="5"/>
      <c r="CF312" s="5"/>
      <c r="CG312" s="5"/>
      <c r="CH312" s="5"/>
      <c r="CI312" s="5"/>
      <c r="CJ312" s="5"/>
      <c r="CK312" s="5"/>
      <c r="CL312" s="5"/>
      <c r="CM312" s="5"/>
      <c r="CN312" s="5"/>
      <c r="CO312" s="5"/>
      <c r="CP312" s="5"/>
      <c r="CQ312" s="5"/>
      <c r="CR312" s="5"/>
      <c r="CS312" s="5"/>
      <c r="CT312" s="5"/>
      <c r="CU312" s="5"/>
      <c r="CV312" s="5"/>
      <c r="CW312" s="5"/>
      <c r="CX312" s="5"/>
      <c r="CY312" s="5"/>
      <c r="CZ312" s="5"/>
      <c r="DA312" s="5"/>
      <c r="DB312" s="5"/>
      <c r="DC312" s="5"/>
      <c r="DD312" s="5"/>
      <c r="DE312" s="5"/>
      <c r="DF312" s="5"/>
      <c r="DG312" s="5"/>
      <c r="DH312" s="5"/>
      <c r="DI312" s="5"/>
      <c r="DJ312" s="5"/>
      <c r="DK312" s="5"/>
      <c r="DL312" s="5"/>
      <c r="DM312" s="5"/>
      <c r="DN312" s="5"/>
      <c r="DO312" s="5"/>
      <c r="DP312" s="5"/>
      <c r="DQ312" s="5"/>
      <c r="DR312" s="5"/>
      <c r="DS312" s="5"/>
      <c r="DT312" s="5"/>
      <c r="DU312" s="5"/>
      <c r="DV312" s="5"/>
      <c r="DW312" s="5"/>
      <c r="DX312" s="5"/>
      <c r="DY312" s="5"/>
      <c r="DZ312" s="5"/>
      <c r="EA312" s="5"/>
      <c r="EB312" s="5"/>
      <c r="EC312" s="5"/>
      <c r="ED312" s="5"/>
      <c r="EE312" s="5"/>
      <c r="EF312" s="5"/>
      <c r="EG312" s="5"/>
      <c r="EH312" s="5"/>
      <c r="EI312" s="5"/>
      <c r="EJ312" s="5"/>
      <c r="EK312" s="5"/>
      <c r="EL312" s="5"/>
      <c r="EM312" s="5"/>
      <c r="EN312" s="5"/>
      <c r="EO312" s="5"/>
      <c r="EP312" s="5"/>
      <c r="EQ312" s="5"/>
      <c r="ER312" s="5"/>
      <c r="ES312" s="5"/>
      <c r="ET312" s="5"/>
      <c r="EU312" s="5"/>
      <c r="EV312" s="5"/>
      <c r="EW312" s="5"/>
      <c r="EX312" s="5"/>
      <c r="EY312" s="5"/>
      <c r="EZ312" s="5"/>
      <c r="FA312" s="5"/>
      <c r="FB312" s="5"/>
      <c r="FC312" s="5"/>
      <c r="FD312" s="5"/>
      <c r="FE312" s="5"/>
      <c r="FF312" s="5"/>
      <c r="FG312" s="5"/>
      <c r="FH312" s="5"/>
      <c r="FI312" s="5"/>
      <c r="FJ312" s="5"/>
      <c r="FK312" s="5"/>
      <c r="FL312" s="5"/>
      <c r="FM312" s="5"/>
      <c r="FN312" s="5"/>
      <c r="FO312" s="5"/>
      <c r="FP312" s="5"/>
      <c r="FQ312" s="5"/>
      <c r="FR312" s="5"/>
      <c r="FS312" s="5"/>
      <c r="FT312" s="5"/>
      <c r="FU312" s="5"/>
      <c r="FV312" s="5"/>
      <c r="FW312" s="5"/>
      <c r="FX312" s="5"/>
      <c r="FY312" s="5"/>
      <c r="FZ312" s="5"/>
      <c r="GA312" s="5"/>
      <c r="GB312" s="5"/>
      <c r="GC312" s="5"/>
      <c r="GD312" s="5"/>
      <c r="GE312" s="5"/>
      <c r="GF312" s="5"/>
      <c r="GG312" s="5"/>
      <c r="GH312" s="5"/>
      <c r="GI312" s="5"/>
      <c r="GJ312" s="5"/>
      <c r="GK312" s="5"/>
      <c r="GL312" s="5"/>
      <c r="GM312" s="5"/>
      <c r="GN312" s="5"/>
      <c r="GO312" s="5"/>
      <c r="GP312" s="5"/>
      <c r="GQ312" s="5"/>
      <c r="GR312" s="5"/>
      <c r="GS312" s="5"/>
      <c r="GT312" s="5"/>
      <c r="GU312" s="5"/>
      <c r="GV312" s="5"/>
      <c r="GW312" s="5"/>
      <c r="GX312" s="5"/>
      <c r="GY312" s="5"/>
      <c r="GZ312" s="5"/>
      <c r="HA312" s="5"/>
      <c r="HB312" s="5"/>
      <c r="HC312" s="5"/>
      <c r="HD312" s="5"/>
      <c r="HE312" s="5"/>
      <c r="HF312" s="5"/>
      <c r="HG312" s="5"/>
      <c r="HH312" s="5"/>
      <c r="HI312" s="5"/>
      <c r="HJ312" s="5"/>
      <c r="HK312" s="5"/>
      <c r="HL312" s="5"/>
      <c r="HM312" s="5"/>
      <c r="HN312" s="5"/>
      <c r="HO312" s="5"/>
      <c r="HP312" s="5"/>
      <c r="HQ312" s="5"/>
      <c r="HR312" s="5"/>
      <c r="HS312" s="5"/>
      <c r="HT312" s="5"/>
      <c r="HU312" s="5"/>
      <c r="HV312" s="5"/>
      <c r="HW312" s="5"/>
      <c r="HX312" s="5"/>
      <c r="HY312" s="5"/>
      <c r="HZ312" s="5"/>
      <c r="IA312" s="5"/>
      <c r="IB312" s="5"/>
      <c r="IC312" s="5"/>
      <c r="ID312" s="5"/>
      <c r="IE312" s="5"/>
    </row>
    <row r="313" spans="1:239" ht="157.5" customHeight="1" x14ac:dyDescent="0.45">
      <c r="A313" s="464"/>
      <c r="B313" s="471"/>
      <c r="C313" s="193" t="s">
        <v>556</v>
      </c>
      <c r="D313" s="156" t="s">
        <v>12</v>
      </c>
      <c r="E313" s="66" t="s">
        <v>19</v>
      </c>
      <c r="F313" s="156" t="s">
        <v>531</v>
      </c>
      <c r="G313" s="466">
        <v>0</v>
      </c>
      <c r="H313" s="466">
        <v>0</v>
      </c>
      <c r="I313" s="198">
        <v>13233.2</v>
      </c>
      <c r="J313" s="466">
        <v>0</v>
      </c>
      <c r="K313" s="470">
        <v>0</v>
      </c>
      <c r="L313" s="109" t="s">
        <v>555</v>
      </c>
      <c r="M313" s="29"/>
      <c r="N313" s="29"/>
      <c r="O313" s="30"/>
      <c r="P313" s="446"/>
      <c r="Q313" s="5"/>
      <c r="R313" s="5"/>
      <c r="S313" s="5"/>
      <c r="T313" s="5"/>
      <c r="U313" s="5"/>
      <c r="V313" s="5"/>
      <c r="W313" s="5"/>
      <c r="X313" s="5"/>
      <c r="Y313" s="5"/>
      <c r="Z313" s="5"/>
      <c r="AA313" s="5"/>
      <c r="AB313" s="5"/>
      <c r="AC313" s="5"/>
      <c r="AD313" s="5"/>
      <c r="AE313" s="5"/>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s="5"/>
      <c r="BI313" s="5"/>
      <c r="BJ313" s="5"/>
      <c r="BK313" s="5"/>
      <c r="BL313" s="5"/>
      <c r="BM313" s="5"/>
      <c r="BN313" s="5"/>
      <c r="BO313" s="5"/>
      <c r="BP313" s="5"/>
      <c r="BQ313" s="5"/>
      <c r="BR313" s="5"/>
      <c r="BS313" s="5"/>
      <c r="BT313" s="5"/>
      <c r="BU313" s="5"/>
      <c r="BV313" s="5"/>
      <c r="BW313" s="5"/>
      <c r="BX313" s="5"/>
      <c r="BY313" s="5"/>
      <c r="BZ313" s="5"/>
      <c r="CA313" s="5"/>
      <c r="CB313" s="5"/>
      <c r="CC313" s="5"/>
      <c r="CD313" s="5"/>
      <c r="CE313" s="5"/>
      <c r="CF313" s="5"/>
      <c r="CG313" s="5"/>
      <c r="CH313" s="5"/>
      <c r="CI313" s="5"/>
      <c r="CJ313" s="5"/>
      <c r="CK313" s="5"/>
      <c r="CL313" s="5"/>
      <c r="CM313" s="5"/>
      <c r="CN313" s="5"/>
      <c r="CO313" s="5"/>
      <c r="CP313" s="5"/>
      <c r="CQ313" s="5"/>
      <c r="CR313" s="5"/>
      <c r="CS313" s="5"/>
      <c r="CT313" s="5"/>
      <c r="CU313" s="5"/>
      <c r="CV313" s="5"/>
      <c r="CW313" s="5"/>
      <c r="CX313" s="5"/>
      <c r="CY313" s="5"/>
      <c r="CZ313" s="5"/>
      <c r="DA313" s="5"/>
      <c r="DB313" s="5"/>
      <c r="DC313" s="5"/>
      <c r="DD313" s="5"/>
      <c r="DE313" s="5"/>
      <c r="DF313" s="5"/>
      <c r="DG313" s="5"/>
      <c r="DH313" s="5"/>
      <c r="DI313" s="5"/>
      <c r="DJ313" s="5"/>
      <c r="DK313" s="5"/>
      <c r="DL313" s="5"/>
      <c r="DM313" s="5"/>
      <c r="DN313" s="5"/>
      <c r="DO313" s="5"/>
      <c r="DP313" s="5"/>
      <c r="DQ313" s="5"/>
      <c r="DR313" s="5"/>
      <c r="DS313" s="5"/>
      <c r="DT313" s="5"/>
      <c r="DU313" s="5"/>
      <c r="DV313" s="5"/>
      <c r="DW313" s="5"/>
      <c r="DX313" s="5"/>
      <c r="DY313" s="5"/>
      <c r="DZ313" s="5"/>
      <c r="EA313" s="5"/>
      <c r="EB313" s="5"/>
      <c r="EC313" s="5"/>
      <c r="ED313" s="5"/>
      <c r="EE313" s="5"/>
      <c r="EF313" s="5"/>
      <c r="EG313" s="5"/>
      <c r="EH313" s="5"/>
      <c r="EI313" s="5"/>
      <c r="EJ313" s="5"/>
      <c r="EK313" s="5"/>
      <c r="EL313" s="5"/>
      <c r="EM313" s="5"/>
      <c r="EN313" s="5"/>
      <c r="EO313" s="5"/>
      <c r="EP313" s="5"/>
      <c r="EQ313" s="5"/>
      <c r="ER313" s="5"/>
      <c r="ES313" s="5"/>
      <c r="ET313" s="5"/>
      <c r="EU313" s="5"/>
      <c r="EV313" s="5"/>
      <c r="EW313" s="5"/>
      <c r="EX313" s="5"/>
      <c r="EY313" s="5"/>
      <c r="EZ313" s="5"/>
      <c r="FA313" s="5"/>
      <c r="FB313" s="5"/>
      <c r="FC313" s="5"/>
      <c r="FD313" s="5"/>
      <c r="FE313" s="5"/>
      <c r="FF313" s="5"/>
      <c r="FG313" s="5"/>
      <c r="FH313" s="5"/>
      <c r="FI313" s="5"/>
      <c r="FJ313" s="5"/>
      <c r="FK313" s="5"/>
      <c r="FL313" s="5"/>
      <c r="FM313" s="5"/>
      <c r="FN313" s="5"/>
      <c r="FO313" s="5"/>
      <c r="FP313" s="5"/>
      <c r="FQ313" s="5"/>
      <c r="FR313" s="5"/>
      <c r="FS313" s="5"/>
      <c r="FT313" s="5"/>
      <c r="FU313" s="5"/>
      <c r="FV313" s="5"/>
      <c r="FW313" s="5"/>
      <c r="FX313" s="5"/>
      <c r="FY313" s="5"/>
      <c r="FZ313" s="5"/>
      <c r="GA313" s="5"/>
      <c r="GB313" s="5"/>
      <c r="GC313" s="5"/>
      <c r="GD313" s="5"/>
      <c r="GE313" s="5"/>
      <c r="GF313" s="5"/>
      <c r="GG313" s="5"/>
      <c r="GH313" s="5"/>
      <c r="GI313" s="5"/>
      <c r="GJ313" s="5"/>
      <c r="GK313" s="5"/>
      <c r="GL313" s="5"/>
      <c r="GM313" s="5"/>
      <c r="GN313" s="5"/>
      <c r="GO313" s="5"/>
      <c r="GP313" s="5"/>
      <c r="GQ313" s="5"/>
      <c r="GR313" s="5"/>
      <c r="GS313" s="5"/>
      <c r="GT313" s="5"/>
      <c r="GU313" s="5"/>
      <c r="GV313" s="5"/>
      <c r="GW313" s="5"/>
      <c r="GX313" s="5"/>
      <c r="GY313" s="5"/>
      <c r="GZ313" s="5"/>
      <c r="HA313" s="5"/>
      <c r="HB313" s="5"/>
      <c r="HC313" s="5"/>
      <c r="HD313" s="5"/>
      <c r="HE313" s="5"/>
      <c r="HF313" s="5"/>
      <c r="HG313" s="5"/>
      <c r="HH313" s="5"/>
      <c r="HI313" s="5"/>
      <c r="HJ313" s="5"/>
      <c r="HK313" s="5"/>
      <c r="HL313" s="5"/>
      <c r="HM313" s="5"/>
      <c r="HN313" s="5"/>
      <c r="HO313" s="5"/>
      <c r="HP313" s="5"/>
      <c r="HQ313" s="5"/>
      <c r="HR313" s="5"/>
      <c r="HS313" s="5"/>
      <c r="HT313" s="5"/>
      <c r="HU313" s="5"/>
      <c r="HV313" s="5"/>
      <c r="HW313" s="5"/>
      <c r="HX313" s="5"/>
      <c r="HY313" s="5"/>
      <c r="HZ313" s="5"/>
      <c r="IA313" s="5"/>
      <c r="IB313" s="5"/>
      <c r="IC313" s="5"/>
      <c r="ID313" s="5"/>
      <c r="IE313" s="5"/>
    </row>
    <row r="314" spans="1:239" ht="149.25" customHeight="1" x14ac:dyDescent="0.45">
      <c r="A314" s="464"/>
      <c r="B314" s="471"/>
      <c r="C314" s="193" t="s">
        <v>557</v>
      </c>
      <c r="D314" s="156" t="s">
        <v>12</v>
      </c>
      <c r="E314" s="66" t="s">
        <v>19</v>
      </c>
      <c r="F314" s="156" t="s">
        <v>531</v>
      </c>
      <c r="G314" s="466">
        <v>0</v>
      </c>
      <c r="H314" s="466">
        <v>0</v>
      </c>
      <c r="I314" s="466">
        <v>14800</v>
      </c>
      <c r="J314" s="466">
        <v>0</v>
      </c>
      <c r="K314" s="470">
        <v>0</v>
      </c>
      <c r="L314" s="109" t="s">
        <v>555</v>
      </c>
      <c r="M314" s="29"/>
      <c r="N314" s="29"/>
      <c r="O314" s="30"/>
      <c r="P314" s="446"/>
      <c r="Q314" s="5"/>
      <c r="R314" s="5"/>
      <c r="S314" s="5"/>
      <c r="T314" s="5"/>
      <c r="U314" s="5"/>
      <c r="V314" s="5"/>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c r="BI314" s="5"/>
      <c r="BJ314" s="5"/>
      <c r="BK314" s="5"/>
      <c r="BL314" s="5"/>
      <c r="BM314" s="5"/>
      <c r="BN314" s="5"/>
      <c r="BO314" s="5"/>
      <c r="BP314" s="5"/>
      <c r="BQ314" s="5"/>
      <c r="BR314" s="5"/>
      <c r="BS314" s="5"/>
      <c r="BT314" s="5"/>
      <c r="BU314" s="5"/>
      <c r="BV314" s="5"/>
      <c r="BW314" s="5"/>
      <c r="BX314" s="5"/>
      <c r="BY314" s="5"/>
      <c r="BZ314" s="5"/>
      <c r="CA314" s="5"/>
      <c r="CB314" s="5"/>
      <c r="CC314" s="5"/>
      <c r="CD314" s="5"/>
      <c r="CE314" s="5"/>
      <c r="CF314" s="5"/>
      <c r="CG314" s="5"/>
      <c r="CH314" s="5"/>
      <c r="CI314" s="5"/>
      <c r="CJ314" s="5"/>
      <c r="CK314" s="5"/>
      <c r="CL314" s="5"/>
      <c r="CM314" s="5"/>
      <c r="CN314" s="5"/>
      <c r="CO314" s="5"/>
      <c r="CP314" s="5"/>
      <c r="CQ314" s="5"/>
      <c r="CR314" s="5"/>
      <c r="CS314" s="5"/>
      <c r="CT314" s="5"/>
      <c r="CU314" s="5"/>
      <c r="CV314" s="5"/>
      <c r="CW314" s="5"/>
      <c r="CX314" s="5"/>
      <c r="CY314" s="5"/>
      <c r="CZ314" s="5"/>
      <c r="DA314" s="5"/>
      <c r="DB314" s="5"/>
      <c r="DC314" s="5"/>
      <c r="DD314" s="5"/>
      <c r="DE314" s="5"/>
      <c r="DF314" s="5"/>
      <c r="DG314" s="5"/>
      <c r="DH314" s="5"/>
      <c r="DI314" s="5"/>
      <c r="DJ314" s="5"/>
      <c r="DK314" s="5"/>
      <c r="DL314" s="5"/>
      <c r="DM314" s="5"/>
      <c r="DN314" s="5"/>
      <c r="DO314" s="5"/>
      <c r="DP314" s="5"/>
      <c r="DQ314" s="5"/>
      <c r="DR314" s="5"/>
      <c r="DS314" s="5"/>
      <c r="DT314" s="5"/>
      <c r="DU314" s="5"/>
      <c r="DV314" s="5"/>
      <c r="DW314" s="5"/>
      <c r="DX314" s="5"/>
      <c r="DY314" s="5"/>
      <c r="DZ314" s="5"/>
      <c r="EA314" s="5"/>
      <c r="EB314" s="5"/>
      <c r="EC314" s="5"/>
      <c r="ED314" s="5"/>
      <c r="EE314" s="5"/>
      <c r="EF314" s="5"/>
      <c r="EG314" s="5"/>
      <c r="EH314" s="5"/>
      <c r="EI314" s="5"/>
      <c r="EJ314" s="5"/>
      <c r="EK314" s="5"/>
      <c r="EL314" s="5"/>
      <c r="EM314" s="5"/>
      <c r="EN314" s="5"/>
      <c r="EO314" s="5"/>
      <c r="EP314" s="5"/>
      <c r="EQ314" s="5"/>
      <c r="ER314" s="5"/>
      <c r="ES314" s="5"/>
      <c r="ET314" s="5"/>
      <c r="EU314" s="5"/>
      <c r="EV314" s="5"/>
      <c r="EW314" s="5"/>
      <c r="EX314" s="5"/>
      <c r="EY314" s="5"/>
      <c r="EZ314" s="5"/>
      <c r="FA314" s="5"/>
      <c r="FB314" s="5"/>
      <c r="FC314" s="5"/>
      <c r="FD314" s="5"/>
      <c r="FE314" s="5"/>
      <c r="FF314" s="5"/>
      <c r="FG314" s="5"/>
      <c r="FH314" s="5"/>
      <c r="FI314" s="5"/>
      <c r="FJ314" s="5"/>
      <c r="FK314" s="5"/>
      <c r="FL314" s="5"/>
      <c r="FM314" s="5"/>
      <c r="FN314" s="5"/>
      <c r="FO314" s="5"/>
      <c r="FP314" s="5"/>
      <c r="FQ314" s="5"/>
      <c r="FR314" s="5"/>
      <c r="FS314" s="5"/>
      <c r="FT314" s="5"/>
      <c r="FU314" s="5"/>
      <c r="FV314" s="5"/>
      <c r="FW314" s="5"/>
      <c r="FX314" s="5"/>
      <c r="FY314" s="5"/>
      <c r="FZ314" s="5"/>
      <c r="GA314" s="5"/>
      <c r="GB314" s="5"/>
      <c r="GC314" s="5"/>
      <c r="GD314" s="5"/>
      <c r="GE314" s="5"/>
      <c r="GF314" s="5"/>
      <c r="GG314" s="5"/>
      <c r="GH314" s="5"/>
      <c r="GI314" s="5"/>
      <c r="GJ314" s="5"/>
      <c r="GK314" s="5"/>
      <c r="GL314" s="5"/>
      <c r="GM314" s="5"/>
      <c r="GN314" s="5"/>
      <c r="GO314" s="5"/>
      <c r="GP314" s="5"/>
      <c r="GQ314" s="5"/>
      <c r="GR314" s="5"/>
      <c r="GS314" s="5"/>
      <c r="GT314" s="5"/>
      <c r="GU314" s="5"/>
      <c r="GV314" s="5"/>
      <c r="GW314" s="5"/>
      <c r="GX314" s="5"/>
      <c r="GY314" s="5"/>
      <c r="GZ314" s="5"/>
      <c r="HA314" s="5"/>
      <c r="HB314" s="5"/>
      <c r="HC314" s="5"/>
      <c r="HD314" s="5"/>
      <c r="HE314" s="5"/>
      <c r="HF314" s="5"/>
      <c r="HG314" s="5"/>
      <c r="HH314" s="5"/>
      <c r="HI314" s="5"/>
      <c r="HJ314" s="5"/>
      <c r="HK314" s="5"/>
      <c r="HL314" s="5"/>
      <c r="HM314" s="5"/>
      <c r="HN314" s="5"/>
      <c r="HO314" s="5"/>
      <c r="HP314" s="5"/>
      <c r="HQ314" s="5"/>
      <c r="HR314" s="5"/>
      <c r="HS314" s="5"/>
      <c r="HT314" s="5"/>
      <c r="HU314" s="5"/>
      <c r="HV314" s="5"/>
      <c r="HW314" s="5"/>
      <c r="HX314" s="5"/>
      <c r="HY314" s="5"/>
      <c r="HZ314" s="5"/>
      <c r="IA314" s="5"/>
      <c r="IB314" s="5"/>
      <c r="IC314" s="5"/>
      <c r="ID314" s="5"/>
      <c r="IE314" s="5"/>
    </row>
    <row r="315" spans="1:239" ht="187.5" customHeight="1" x14ac:dyDescent="0.45">
      <c r="A315" s="464"/>
      <c r="B315" s="471" t="s">
        <v>558</v>
      </c>
      <c r="C315" s="193" t="s">
        <v>559</v>
      </c>
      <c r="D315" s="156" t="s">
        <v>12</v>
      </c>
      <c r="E315" s="66" t="s">
        <v>19</v>
      </c>
      <c r="F315" s="156" t="s">
        <v>531</v>
      </c>
      <c r="G315" s="466">
        <v>0</v>
      </c>
      <c r="H315" s="466">
        <v>0</v>
      </c>
      <c r="I315" s="476">
        <v>249.98699999999999</v>
      </c>
      <c r="J315" s="466">
        <v>0</v>
      </c>
      <c r="K315" s="470">
        <v>0</v>
      </c>
      <c r="L315" s="109" t="s">
        <v>560</v>
      </c>
      <c r="M315" s="29"/>
      <c r="N315" s="29"/>
      <c r="O315" s="30"/>
      <c r="P315" s="446"/>
      <c r="Q315" s="5"/>
      <c r="R315" s="5"/>
      <c r="S315" s="5"/>
      <c r="T315" s="5"/>
      <c r="U315" s="5"/>
      <c r="V315" s="5"/>
      <c r="W315" s="5"/>
      <c r="X315" s="5"/>
      <c r="Y315" s="5"/>
      <c r="Z315" s="5"/>
      <c r="AA315" s="5"/>
      <c r="AB315" s="5"/>
      <c r="AC315" s="5"/>
      <c r="AD315" s="5"/>
      <c r="AE315" s="5"/>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c r="BI315" s="5"/>
      <c r="BJ315" s="5"/>
      <c r="BK315" s="5"/>
      <c r="BL315" s="5"/>
      <c r="BM315" s="5"/>
      <c r="BN315" s="5"/>
      <c r="BO315" s="5"/>
      <c r="BP315" s="5"/>
      <c r="BQ315" s="5"/>
      <c r="BR315" s="5"/>
      <c r="BS315" s="5"/>
      <c r="BT315" s="5"/>
      <c r="BU315" s="5"/>
      <c r="BV315" s="5"/>
      <c r="BW315" s="5"/>
      <c r="BX315" s="5"/>
      <c r="BY315" s="5"/>
      <c r="BZ315" s="5"/>
      <c r="CA315" s="5"/>
      <c r="CB315" s="5"/>
      <c r="CC315" s="5"/>
      <c r="CD315" s="5"/>
      <c r="CE315" s="5"/>
      <c r="CF315" s="5"/>
      <c r="CG315" s="5"/>
      <c r="CH315" s="5"/>
      <c r="CI315" s="5"/>
      <c r="CJ315" s="5"/>
      <c r="CK315" s="5"/>
      <c r="CL315" s="5"/>
      <c r="CM315" s="5"/>
      <c r="CN315" s="5"/>
      <c r="CO315" s="5"/>
      <c r="CP315" s="5"/>
      <c r="CQ315" s="5"/>
      <c r="CR315" s="5"/>
      <c r="CS315" s="5"/>
      <c r="CT315" s="5"/>
      <c r="CU315" s="5"/>
      <c r="CV315" s="5"/>
      <c r="CW315" s="5"/>
      <c r="CX315" s="5"/>
      <c r="CY315" s="5"/>
      <c r="CZ315" s="5"/>
      <c r="DA315" s="5"/>
      <c r="DB315" s="5"/>
      <c r="DC315" s="5"/>
      <c r="DD315" s="5"/>
      <c r="DE315" s="5"/>
      <c r="DF315" s="5"/>
      <c r="DG315" s="5"/>
      <c r="DH315" s="5"/>
      <c r="DI315" s="5"/>
      <c r="DJ315" s="5"/>
      <c r="DK315" s="5"/>
      <c r="DL315" s="5"/>
      <c r="DM315" s="5"/>
      <c r="DN315" s="5"/>
      <c r="DO315" s="5"/>
      <c r="DP315" s="5"/>
      <c r="DQ315" s="5"/>
      <c r="DR315" s="5"/>
      <c r="DS315" s="5"/>
      <c r="DT315" s="5"/>
      <c r="DU315" s="5"/>
      <c r="DV315" s="5"/>
      <c r="DW315" s="5"/>
      <c r="DX315" s="5"/>
      <c r="DY315" s="5"/>
      <c r="DZ315" s="5"/>
      <c r="EA315" s="5"/>
      <c r="EB315" s="5"/>
      <c r="EC315" s="5"/>
      <c r="ED315" s="5"/>
      <c r="EE315" s="5"/>
      <c r="EF315" s="5"/>
      <c r="EG315" s="5"/>
      <c r="EH315" s="5"/>
      <c r="EI315" s="5"/>
      <c r="EJ315" s="5"/>
      <c r="EK315" s="5"/>
      <c r="EL315" s="5"/>
      <c r="EM315" s="5"/>
      <c r="EN315" s="5"/>
      <c r="EO315" s="5"/>
      <c r="EP315" s="5"/>
      <c r="EQ315" s="5"/>
      <c r="ER315" s="5"/>
      <c r="ES315" s="5"/>
      <c r="ET315" s="5"/>
      <c r="EU315" s="5"/>
      <c r="EV315" s="5"/>
      <c r="EW315" s="5"/>
      <c r="EX315" s="5"/>
      <c r="EY315" s="5"/>
      <c r="EZ315" s="5"/>
      <c r="FA315" s="5"/>
      <c r="FB315" s="5"/>
      <c r="FC315" s="5"/>
      <c r="FD315" s="5"/>
      <c r="FE315" s="5"/>
      <c r="FF315" s="5"/>
      <c r="FG315" s="5"/>
      <c r="FH315" s="5"/>
      <c r="FI315" s="5"/>
      <c r="FJ315" s="5"/>
      <c r="FK315" s="5"/>
      <c r="FL315" s="5"/>
      <c r="FM315" s="5"/>
      <c r="FN315" s="5"/>
      <c r="FO315" s="5"/>
      <c r="FP315" s="5"/>
      <c r="FQ315" s="5"/>
      <c r="FR315" s="5"/>
      <c r="FS315" s="5"/>
      <c r="FT315" s="5"/>
      <c r="FU315" s="5"/>
      <c r="FV315" s="5"/>
      <c r="FW315" s="5"/>
      <c r="FX315" s="5"/>
      <c r="FY315" s="5"/>
      <c r="FZ315" s="5"/>
      <c r="GA315" s="5"/>
      <c r="GB315" s="5"/>
      <c r="GC315" s="5"/>
      <c r="GD315" s="5"/>
      <c r="GE315" s="5"/>
      <c r="GF315" s="5"/>
      <c r="GG315" s="5"/>
      <c r="GH315" s="5"/>
      <c r="GI315" s="5"/>
      <c r="GJ315" s="5"/>
      <c r="GK315" s="5"/>
      <c r="GL315" s="5"/>
      <c r="GM315" s="5"/>
      <c r="GN315" s="5"/>
      <c r="GO315" s="5"/>
      <c r="GP315" s="5"/>
      <c r="GQ315" s="5"/>
      <c r="GR315" s="5"/>
      <c r="GS315" s="5"/>
      <c r="GT315" s="5"/>
      <c r="GU315" s="5"/>
      <c r="GV315" s="5"/>
      <c r="GW315" s="5"/>
      <c r="GX315" s="5"/>
      <c r="GY315" s="5"/>
      <c r="GZ315" s="5"/>
      <c r="HA315" s="5"/>
      <c r="HB315" s="5"/>
      <c r="HC315" s="5"/>
      <c r="HD315" s="5"/>
      <c r="HE315" s="5"/>
      <c r="HF315" s="5"/>
      <c r="HG315" s="5"/>
      <c r="HH315" s="5"/>
      <c r="HI315" s="5"/>
      <c r="HJ315" s="5"/>
      <c r="HK315" s="5"/>
      <c r="HL315" s="5"/>
      <c r="HM315" s="5"/>
      <c r="HN315" s="5"/>
      <c r="HO315" s="5"/>
      <c r="HP315" s="5"/>
      <c r="HQ315" s="5"/>
      <c r="HR315" s="5"/>
      <c r="HS315" s="5"/>
      <c r="HT315" s="5"/>
      <c r="HU315" s="5"/>
      <c r="HV315" s="5"/>
      <c r="HW315" s="5"/>
      <c r="HX315" s="5"/>
      <c r="HY315" s="5"/>
      <c r="HZ315" s="5"/>
      <c r="IA315" s="5"/>
      <c r="IB315" s="5"/>
      <c r="IC315" s="5"/>
      <c r="ID315" s="5"/>
      <c r="IE315" s="5"/>
    </row>
    <row r="316" spans="1:239" ht="310.5" customHeight="1" x14ac:dyDescent="0.45">
      <c r="A316" s="469"/>
      <c r="B316" s="475" t="s">
        <v>561</v>
      </c>
      <c r="C316" s="477" t="s">
        <v>562</v>
      </c>
      <c r="D316" s="465" t="s">
        <v>12</v>
      </c>
      <c r="E316" s="92" t="s">
        <v>19</v>
      </c>
      <c r="F316" s="465" t="s">
        <v>531</v>
      </c>
      <c r="G316" s="478">
        <v>0</v>
      </c>
      <c r="H316" s="478">
        <v>0</v>
      </c>
      <c r="I316" s="479">
        <v>344.32799999999997</v>
      </c>
      <c r="J316" s="478">
        <v>0</v>
      </c>
      <c r="K316" s="480">
        <v>0</v>
      </c>
      <c r="L316" s="205" t="s">
        <v>563</v>
      </c>
      <c r="M316" s="29"/>
      <c r="N316" s="29"/>
      <c r="O316" s="30"/>
      <c r="P316" s="446"/>
      <c r="Q316" s="5"/>
      <c r="R316" s="5"/>
      <c r="S316" s="5"/>
      <c r="T316" s="5"/>
      <c r="U316" s="5"/>
      <c r="V316" s="5"/>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c r="BI316" s="5"/>
      <c r="BJ316" s="5"/>
      <c r="BK316" s="5"/>
      <c r="BL316" s="5"/>
      <c r="BM316" s="5"/>
      <c r="BN316" s="5"/>
      <c r="BO316" s="5"/>
      <c r="BP316" s="5"/>
      <c r="BQ316" s="5"/>
      <c r="BR316" s="5"/>
      <c r="BS316" s="5"/>
      <c r="BT316" s="5"/>
      <c r="BU316" s="5"/>
      <c r="BV316" s="5"/>
      <c r="BW316" s="5"/>
      <c r="BX316" s="5"/>
      <c r="BY316" s="5"/>
      <c r="BZ316" s="5"/>
      <c r="CA316" s="5"/>
      <c r="CB316" s="5"/>
      <c r="CC316" s="5"/>
      <c r="CD316" s="5"/>
      <c r="CE316" s="5"/>
      <c r="CF316" s="5"/>
      <c r="CG316" s="5"/>
      <c r="CH316" s="5"/>
      <c r="CI316" s="5"/>
      <c r="CJ316" s="5"/>
      <c r="CK316" s="5"/>
      <c r="CL316" s="5"/>
      <c r="CM316" s="5"/>
      <c r="CN316" s="5"/>
      <c r="CO316" s="5"/>
      <c r="CP316" s="5"/>
      <c r="CQ316" s="5"/>
      <c r="CR316" s="5"/>
      <c r="CS316" s="5"/>
      <c r="CT316" s="5"/>
      <c r="CU316" s="5"/>
      <c r="CV316" s="5"/>
      <c r="CW316" s="5"/>
      <c r="CX316" s="5"/>
      <c r="CY316" s="5"/>
      <c r="CZ316" s="5"/>
      <c r="DA316" s="5"/>
      <c r="DB316" s="5"/>
      <c r="DC316" s="5"/>
      <c r="DD316" s="5"/>
      <c r="DE316" s="5"/>
      <c r="DF316" s="5"/>
      <c r="DG316" s="5"/>
      <c r="DH316" s="5"/>
      <c r="DI316" s="5"/>
      <c r="DJ316" s="5"/>
      <c r="DK316" s="5"/>
      <c r="DL316" s="5"/>
      <c r="DM316" s="5"/>
      <c r="DN316" s="5"/>
      <c r="DO316" s="5"/>
      <c r="DP316" s="5"/>
      <c r="DQ316" s="5"/>
      <c r="DR316" s="5"/>
      <c r="DS316" s="5"/>
      <c r="DT316" s="5"/>
      <c r="DU316" s="5"/>
      <c r="DV316" s="5"/>
      <c r="DW316" s="5"/>
      <c r="DX316" s="5"/>
      <c r="DY316" s="5"/>
      <c r="DZ316" s="5"/>
      <c r="EA316" s="5"/>
      <c r="EB316" s="5"/>
      <c r="EC316" s="5"/>
      <c r="ED316" s="5"/>
      <c r="EE316" s="5"/>
      <c r="EF316" s="5"/>
      <c r="EG316" s="5"/>
      <c r="EH316" s="5"/>
      <c r="EI316" s="5"/>
      <c r="EJ316" s="5"/>
      <c r="EK316" s="5"/>
      <c r="EL316" s="5"/>
      <c r="EM316" s="5"/>
      <c r="EN316" s="5"/>
      <c r="EO316" s="5"/>
      <c r="EP316" s="5"/>
      <c r="EQ316" s="5"/>
      <c r="ER316" s="5"/>
      <c r="ES316" s="5"/>
      <c r="ET316" s="5"/>
      <c r="EU316" s="5"/>
      <c r="EV316" s="5"/>
      <c r="EW316" s="5"/>
      <c r="EX316" s="5"/>
      <c r="EY316" s="5"/>
      <c r="EZ316" s="5"/>
      <c r="FA316" s="5"/>
      <c r="FB316" s="5"/>
      <c r="FC316" s="5"/>
      <c r="FD316" s="5"/>
      <c r="FE316" s="5"/>
      <c r="FF316" s="5"/>
      <c r="FG316" s="5"/>
      <c r="FH316" s="5"/>
      <c r="FI316" s="5"/>
      <c r="FJ316" s="5"/>
      <c r="FK316" s="5"/>
      <c r="FL316" s="5"/>
      <c r="FM316" s="5"/>
      <c r="FN316" s="5"/>
      <c r="FO316" s="5"/>
      <c r="FP316" s="5"/>
      <c r="FQ316" s="5"/>
      <c r="FR316" s="5"/>
      <c r="FS316" s="5"/>
      <c r="FT316" s="5"/>
      <c r="FU316" s="5"/>
      <c r="FV316" s="5"/>
      <c r="FW316" s="5"/>
      <c r="FX316" s="5"/>
      <c r="FY316" s="5"/>
      <c r="FZ316" s="5"/>
      <c r="GA316" s="5"/>
      <c r="GB316" s="5"/>
      <c r="GC316" s="5"/>
      <c r="GD316" s="5"/>
      <c r="GE316" s="5"/>
      <c r="GF316" s="5"/>
      <c r="GG316" s="5"/>
      <c r="GH316" s="5"/>
      <c r="GI316" s="5"/>
      <c r="GJ316" s="5"/>
      <c r="GK316" s="5"/>
      <c r="GL316" s="5"/>
      <c r="GM316" s="5"/>
      <c r="GN316" s="5"/>
      <c r="GO316" s="5"/>
      <c r="GP316" s="5"/>
      <c r="GQ316" s="5"/>
      <c r="GR316" s="5"/>
      <c r="GS316" s="5"/>
      <c r="GT316" s="5"/>
      <c r="GU316" s="5"/>
      <c r="GV316" s="5"/>
      <c r="GW316" s="5"/>
      <c r="GX316" s="5"/>
      <c r="GY316" s="5"/>
      <c r="GZ316" s="5"/>
      <c r="HA316" s="5"/>
      <c r="HB316" s="5"/>
      <c r="HC316" s="5"/>
      <c r="HD316" s="5"/>
      <c r="HE316" s="5"/>
      <c r="HF316" s="5"/>
      <c r="HG316" s="5"/>
      <c r="HH316" s="5"/>
      <c r="HI316" s="5"/>
      <c r="HJ316" s="5"/>
      <c r="HK316" s="5"/>
      <c r="HL316" s="5"/>
      <c r="HM316" s="5"/>
      <c r="HN316" s="5"/>
      <c r="HO316" s="5"/>
      <c r="HP316" s="5"/>
      <c r="HQ316" s="5"/>
      <c r="HR316" s="5"/>
      <c r="HS316" s="5"/>
      <c r="HT316" s="5"/>
      <c r="HU316" s="5"/>
      <c r="HV316" s="5"/>
      <c r="HW316" s="5"/>
      <c r="HX316" s="5"/>
      <c r="HY316" s="5"/>
      <c r="HZ316" s="5"/>
      <c r="IA316" s="5"/>
      <c r="IB316" s="5"/>
      <c r="IC316" s="5"/>
      <c r="ID316" s="5"/>
      <c r="IE316" s="5"/>
    </row>
    <row r="317" spans="1:239" ht="225.75" customHeight="1" x14ac:dyDescent="0.45">
      <c r="A317" s="481"/>
      <c r="B317" s="471" t="s">
        <v>564</v>
      </c>
      <c r="C317" s="67" t="s">
        <v>565</v>
      </c>
      <c r="D317" s="156" t="s">
        <v>12</v>
      </c>
      <c r="E317" s="66" t="s">
        <v>19</v>
      </c>
      <c r="F317" s="156" t="s">
        <v>531</v>
      </c>
      <c r="G317" s="466">
        <v>0</v>
      </c>
      <c r="H317" s="466">
        <v>0</v>
      </c>
      <c r="I317" s="530">
        <f>1495.6+30.2</f>
        <v>1525.8</v>
      </c>
      <c r="J317" s="466">
        <v>0</v>
      </c>
      <c r="K317" s="466">
        <v>0</v>
      </c>
      <c r="L317" s="531" t="s">
        <v>566</v>
      </c>
      <c r="M317" s="29"/>
      <c r="N317" s="29"/>
      <c r="O317" s="30"/>
      <c r="P317" s="446"/>
      <c r="Q317" s="5"/>
      <c r="R317" s="5"/>
      <c r="S317" s="5"/>
      <c r="T317" s="5"/>
      <c r="U317" s="5"/>
      <c r="V317" s="5"/>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c r="BI317" s="5"/>
      <c r="BJ317" s="5"/>
      <c r="BK317" s="5"/>
      <c r="BL317" s="5"/>
      <c r="BM317" s="5"/>
      <c r="BN317" s="5"/>
      <c r="BO317" s="5"/>
      <c r="BP317" s="5"/>
      <c r="BQ317" s="5"/>
      <c r="BR317" s="5"/>
      <c r="BS317" s="5"/>
      <c r="BT317" s="5"/>
      <c r="BU317" s="5"/>
      <c r="BV317" s="5"/>
      <c r="BW317" s="5"/>
      <c r="BX317" s="5"/>
      <c r="BY317" s="5"/>
      <c r="BZ317" s="5"/>
      <c r="CA317" s="5"/>
      <c r="CB317" s="5"/>
      <c r="CC317" s="5"/>
      <c r="CD317" s="5"/>
      <c r="CE317" s="5"/>
      <c r="CF317" s="5"/>
      <c r="CG317" s="5"/>
      <c r="CH317" s="5"/>
      <c r="CI317" s="5"/>
      <c r="CJ317" s="5"/>
      <c r="CK317" s="5"/>
      <c r="CL317" s="5"/>
      <c r="CM317" s="5"/>
      <c r="CN317" s="5"/>
      <c r="CO317" s="5"/>
      <c r="CP317" s="5"/>
      <c r="CQ317" s="5"/>
      <c r="CR317" s="5"/>
      <c r="CS317" s="5"/>
      <c r="CT317" s="5"/>
      <c r="CU317" s="5"/>
      <c r="CV317" s="5"/>
      <c r="CW317" s="5"/>
      <c r="CX317" s="5"/>
      <c r="CY317" s="5"/>
      <c r="CZ317" s="5"/>
      <c r="DA317" s="5"/>
      <c r="DB317" s="5"/>
      <c r="DC317" s="5"/>
      <c r="DD317" s="5"/>
      <c r="DE317" s="5"/>
      <c r="DF317" s="5"/>
      <c r="DG317" s="5"/>
      <c r="DH317" s="5"/>
      <c r="DI317" s="5"/>
      <c r="DJ317" s="5"/>
      <c r="DK317" s="5"/>
      <c r="DL317" s="5"/>
      <c r="DM317" s="5"/>
      <c r="DN317" s="5"/>
      <c r="DO317" s="5"/>
      <c r="DP317" s="5"/>
      <c r="DQ317" s="5"/>
      <c r="DR317" s="5"/>
      <c r="DS317" s="5"/>
      <c r="DT317" s="5"/>
      <c r="DU317" s="5"/>
      <c r="DV317" s="5"/>
      <c r="DW317" s="5"/>
      <c r="DX317" s="5"/>
      <c r="DY317" s="5"/>
      <c r="DZ317" s="5"/>
      <c r="EA317" s="5"/>
      <c r="EB317" s="5"/>
      <c r="EC317" s="5"/>
      <c r="ED317" s="5"/>
      <c r="EE317" s="5"/>
      <c r="EF317" s="5"/>
      <c r="EG317" s="5"/>
      <c r="EH317" s="5"/>
      <c r="EI317" s="5"/>
      <c r="EJ317" s="5"/>
      <c r="EK317" s="5"/>
      <c r="EL317" s="5"/>
      <c r="EM317" s="5"/>
      <c r="EN317" s="5"/>
      <c r="EO317" s="5"/>
      <c r="EP317" s="5"/>
      <c r="EQ317" s="5"/>
      <c r="ER317" s="5"/>
      <c r="ES317" s="5"/>
      <c r="ET317" s="5"/>
      <c r="EU317" s="5"/>
      <c r="EV317" s="5"/>
      <c r="EW317" s="5"/>
      <c r="EX317" s="5"/>
      <c r="EY317" s="5"/>
      <c r="EZ317" s="5"/>
      <c r="FA317" s="5"/>
      <c r="FB317" s="5"/>
      <c r="FC317" s="5"/>
      <c r="FD317" s="5"/>
      <c r="FE317" s="5"/>
      <c r="FF317" s="5"/>
      <c r="FG317" s="5"/>
      <c r="FH317" s="5"/>
      <c r="FI317" s="5"/>
      <c r="FJ317" s="5"/>
      <c r="FK317" s="5"/>
      <c r="FL317" s="5"/>
      <c r="FM317" s="5"/>
      <c r="FN317" s="5"/>
      <c r="FO317" s="5"/>
      <c r="FP317" s="5"/>
      <c r="FQ317" s="5"/>
      <c r="FR317" s="5"/>
      <c r="FS317" s="5"/>
      <c r="FT317" s="5"/>
      <c r="FU317" s="5"/>
      <c r="FV317" s="5"/>
      <c r="FW317" s="5"/>
      <c r="FX317" s="5"/>
      <c r="FY317" s="5"/>
      <c r="FZ317" s="5"/>
      <c r="GA317" s="5"/>
      <c r="GB317" s="5"/>
      <c r="GC317" s="5"/>
      <c r="GD317" s="5"/>
      <c r="GE317" s="5"/>
      <c r="GF317" s="5"/>
      <c r="GG317" s="5"/>
      <c r="GH317" s="5"/>
      <c r="GI317" s="5"/>
      <c r="GJ317" s="5"/>
      <c r="GK317" s="5"/>
      <c r="GL317" s="5"/>
      <c r="GM317" s="5"/>
      <c r="GN317" s="5"/>
      <c r="GO317" s="5"/>
      <c r="GP317" s="5"/>
      <c r="GQ317" s="5"/>
      <c r="GR317" s="5"/>
      <c r="GS317" s="5"/>
      <c r="GT317" s="5"/>
      <c r="GU317" s="5"/>
      <c r="GV317" s="5"/>
      <c r="GW317" s="5"/>
      <c r="GX317" s="5"/>
      <c r="GY317" s="5"/>
      <c r="GZ317" s="5"/>
      <c r="HA317" s="5"/>
      <c r="HB317" s="5"/>
      <c r="HC317" s="5"/>
      <c r="HD317" s="5"/>
      <c r="HE317" s="5"/>
      <c r="HF317" s="5"/>
      <c r="HG317" s="5"/>
      <c r="HH317" s="5"/>
      <c r="HI317" s="5"/>
      <c r="HJ317" s="5"/>
      <c r="HK317" s="5"/>
      <c r="HL317" s="5"/>
      <c r="HM317" s="5"/>
      <c r="HN317" s="5"/>
      <c r="HO317" s="5"/>
      <c r="HP317" s="5"/>
      <c r="HQ317" s="5"/>
      <c r="HR317" s="5"/>
      <c r="HS317" s="5"/>
      <c r="HT317" s="5"/>
      <c r="HU317" s="5"/>
      <c r="HV317" s="5"/>
      <c r="HW317" s="5"/>
      <c r="HX317" s="5"/>
      <c r="HY317" s="5"/>
      <c r="HZ317" s="5"/>
      <c r="IA317" s="5"/>
      <c r="IB317" s="5"/>
      <c r="IC317" s="5"/>
      <c r="ID317" s="5"/>
      <c r="IE317" s="5"/>
    </row>
    <row r="318" spans="1:239" s="163" customFormat="1" ht="36.75" customHeight="1" x14ac:dyDescent="0.45">
      <c r="A318" s="43"/>
      <c r="B318" s="87"/>
      <c r="C318" s="201" t="s">
        <v>48</v>
      </c>
      <c r="D318" s="66"/>
      <c r="E318" s="66"/>
      <c r="F318" s="156"/>
      <c r="G318" s="390">
        <f>SUM(G302:G304)</f>
        <v>3507</v>
      </c>
      <c r="H318" s="482">
        <v>0</v>
      </c>
      <c r="I318" s="483">
        <f>SUM(I302:I317)</f>
        <v>84211.714999999982</v>
      </c>
      <c r="J318" s="484">
        <f>SUM(J302:J315)</f>
        <v>0</v>
      </c>
      <c r="K318" s="484">
        <f>SUM(K302:K315)</f>
        <v>0</v>
      </c>
      <c r="L318" s="67"/>
      <c r="M318" s="29"/>
      <c r="N318" s="485"/>
      <c r="O318" s="486"/>
      <c r="P318" s="446"/>
      <c r="Q318" s="5"/>
      <c r="R318" s="5"/>
      <c r="S318" s="5"/>
      <c r="T318" s="5"/>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c r="BO318" s="5"/>
      <c r="BP318" s="5"/>
      <c r="BQ318" s="5"/>
      <c r="BR318" s="5"/>
      <c r="BS318" s="5"/>
      <c r="BT318" s="5"/>
      <c r="BU318" s="5"/>
      <c r="BV318" s="5"/>
      <c r="BW318" s="5"/>
      <c r="BX318" s="5"/>
      <c r="BY318" s="5"/>
      <c r="BZ318" s="5"/>
      <c r="CA318" s="5"/>
      <c r="CB318" s="5"/>
      <c r="CC318" s="5"/>
      <c r="CD318" s="5"/>
      <c r="CE318" s="5"/>
      <c r="CF318" s="5"/>
      <c r="CG318" s="5"/>
      <c r="CH318" s="5"/>
      <c r="CI318" s="5"/>
      <c r="CJ318" s="5"/>
      <c r="CK318" s="5"/>
      <c r="CL318" s="5"/>
      <c r="CM318" s="5"/>
      <c r="CN318" s="5"/>
      <c r="CO318" s="5"/>
      <c r="CP318" s="5"/>
      <c r="CQ318" s="5"/>
      <c r="CR318" s="5"/>
      <c r="CS318" s="5"/>
      <c r="CT318" s="5"/>
      <c r="CU318" s="5"/>
      <c r="CV318" s="5"/>
      <c r="CW318" s="5"/>
      <c r="CX318" s="5"/>
      <c r="CY318" s="5"/>
      <c r="CZ318" s="5"/>
      <c r="DA318" s="5"/>
      <c r="DB318" s="5"/>
      <c r="DC318" s="5"/>
      <c r="DD318" s="5"/>
      <c r="DE318" s="5"/>
      <c r="DF318" s="5"/>
      <c r="DG318" s="5"/>
      <c r="DH318" s="5"/>
      <c r="DI318" s="5"/>
      <c r="DJ318" s="5"/>
      <c r="DK318" s="5"/>
      <c r="DL318" s="5"/>
      <c r="DM318" s="5"/>
      <c r="DN318" s="5"/>
      <c r="DO318" s="5"/>
      <c r="DP318" s="5"/>
      <c r="DQ318" s="5"/>
      <c r="DR318" s="5"/>
      <c r="DS318" s="5"/>
      <c r="DT318" s="5"/>
      <c r="DU318" s="5"/>
      <c r="DV318" s="5"/>
      <c r="DW318" s="5"/>
      <c r="DX318" s="5"/>
      <c r="DY318" s="5"/>
      <c r="DZ318" s="5"/>
      <c r="EA318" s="5"/>
      <c r="EB318" s="5"/>
      <c r="EC318" s="5"/>
      <c r="ED318" s="5"/>
      <c r="EE318" s="5"/>
      <c r="EF318" s="5"/>
      <c r="EG318" s="5"/>
      <c r="EH318" s="5"/>
      <c r="EI318" s="5"/>
      <c r="EJ318" s="5"/>
      <c r="EK318" s="5"/>
      <c r="EL318" s="5"/>
      <c r="EM318" s="5"/>
      <c r="EN318" s="5"/>
      <c r="EO318" s="5"/>
      <c r="EP318" s="5"/>
      <c r="EQ318" s="5"/>
      <c r="ER318" s="5"/>
      <c r="ES318" s="5"/>
      <c r="ET318" s="5"/>
      <c r="EU318" s="5"/>
      <c r="EV318" s="5"/>
      <c r="EW318" s="5"/>
      <c r="EX318" s="5"/>
      <c r="EY318" s="5"/>
      <c r="EZ318" s="5"/>
      <c r="FA318" s="5"/>
      <c r="FB318" s="5"/>
      <c r="FC318" s="5"/>
      <c r="FD318" s="5"/>
      <c r="FE318" s="5"/>
      <c r="FF318" s="5"/>
      <c r="FG318" s="5"/>
      <c r="FH318" s="5"/>
      <c r="FI318" s="5"/>
      <c r="FJ318" s="5"/>
      <c r="FK318" s="5"/>
      <c r="FL318" s="5"/>
      <c r="FM318" s="5"/>
      <c r="FN318" s="5"/>
      <c r="FO318" s="5"/>
      <c r="FP318" s="5"/>
      <c r="FQ318" s="5"/>
      <c r="FR318" s="5"/>
      <c r="FS318" s="5"/>
      <c r="FT318" s="5"/>
      <c r="FU318" s="5"/>
      <c r="FV318" s="5"/>
      <c r="FW318" s="5"/>
      <c r="FX318" s="5"/>
      <c r="FY318" s="5"/>
      <c r="FZ318" s="5"/>
      <c r="GA318" s="5"/>
      <c r="GB318" s="5"/>
      <c r="GC318" s="5"/>
      <c r="GD318" s="5"/>
      <c r="GE318" s="5"/>
      <c r="GF318" s="5"/>
      <c r="GG318" s="5"/>
      <c r="GH318" s="5"/>
      <c r="GI318" s="5"/>
      <c r="GJ318" s="5"/>
      <c r="GK318" s="5"/>
      <c r="GL318" s="5"/>
      <c r="GM318" s="5"/>
      <c r="GN318" s="5"/>
      <c r="GO318" s="5"/>
      <c r="GP318" s="5"/>
      <c r="GQ318" s="5"/>
      <c r="GR318" s="5"/>
      <c r="GS318" s="5"/>
      <c r="GT318" s="5"/>
      <c r="GU318" s="5"/>
      <c r="GV318" s="5"/>
      <c r="GW318" s="5"/>
      <c r="GX318" s="5"/>
      <c r="GY318" s="5"/>
      <c r="GZ318" s="5"/>
      <c r="HA318" s="5"/>
      <c r="HB318" s="5"/>
      <c r="HC318" s="5"/>
      <c r="HD318" s="5"/>
      <c r="HE318" s="5"/>
      <c r="HF318" s="5"/>
      <c r="HG318" s="5"/>
      <c r="HH318" s="5"/>
      <c r="HI318" s="5"/>
      <c r="HJ318" s="5"/>
      <c r="HK318" s="5"/>
      <c r="HL318" s="5"/>
      <c r="HM318" s="5"/>
      <c r="HN318" s="5"/>
      <c r="HO318" s="5"/>
      <c r="HP318" s="5"/>
      <c r="HQ318" s="5"/>
      <c r="HR318" s="5"/>
      <c r="HS318" s="5"/>
      <c r="HT318" s="5"/>
      <c r="HU318" s="5"/>
      <c r="HV318" s="5"/>
      <c r="HW318" s="5"/>
      <c r="HX318" s="5"/>
      <c r="HY318" s="5"/>
      <c r="HZ318" s="5"/>
      <c r="IA318" s="5"/>
      <c r="IB318" s="5"/>
      <c r="IC318" s="5"/>
      <c r="ID318" s="5"/>
      <c r="IE318" s="5"/>
    </row>
    <row r="319" spans="1:239" ht="45.75" customHeight="1" thickBot="1" x14ac:dyDescent="0.5">
      <c r="A319" s="487"/>
      <c r="B319" s="488"/>
      <c r="C319" s="668" t="s">
        <v>567</v>
      </c>
      <c r="D319" s="668"/>
      <c r="E319" s="668"/>
      <c r="F319" s="668"/>
      <c r="G319" s="489">
        <f>G23+G68+G118+G136+G147+G154+G170+G178+G201+G225+G233+G263+G288+G318</f>
        <v>2104530.5</v>
      </c>
      <c r="H319" s="490">
        <f>H23+H68+H118+H136+H147+H154+H170+H178+H201+H225+H233+H263+H288</f>
        <v>2344637.0200000005</v>
      </c>
      <c r="I319" s="491">
        <f>I23+I68+I118+I136+I147+I154+I170+I178+I201+I225+I233+I263+I318+I288</f>
        <v>2417793.6149999993</v>
      </c>
      <c r="J319" s="489">
        <f>J23+J68+J118+J136+J147+J154+J170+J178+J201+J225+J233+J263+J288</f>
        <v>2492654.2999999993</v>
      </c>
      <c r="K319" s="489">
        <f>K23+K68+K118+K136+K147+K154+K170+K178+K201+K225+K233+K263+K288</f>
        <v>2734178.5</v>
      </c>
      <c r="L319" s="492"/>
      <c r="M319" s="39"/>
      <c r="N319" s="29"/>
      <c r="O319" s="4"/>
      <c r="P319" s="446"/>
      <c r="Q319" s="5"/>
      <c r="R319" s="5"/>
      <c r="S319" s="5"/>
      <c r="T319" s="5"/>
      <c r="U319" s="5"/>
      <c r="V319" s="5"/>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c r="BI319" s="5"/>
      <c r="BJ319" s="5"/>
      <c r="BK319" s="5"/>
      <c r="BL319" s="5"/>
      <c r="BM319" s="5"/>
      <c r="BN319" s="5"/>
      <c r="BO319" s="5"/>
      <c r="BP319" s="5"/>
      <c r="BQ319" s="5"/>
      <c r="BR319" s="5"/>
      <c r="BS319" s="5"/>
      <c r="BT319" s="5"/>
      <c r="BU319" s="5"/>
      <c r="BV319" s="5"/>
      <c r="BW319" s="5"/>
      <c r="BX319" s="5"/>
      <c r="BY319" s="5"/>
      <c r="BZ319" s="5"/>
      <c r="CA319" s="5"/>
      <c r="CB319" s="5"/>
      <c r="CC319" s="5"/>
      <c r="CD319" s="5"/>
      <c r="CE319" s="5"/>
      <c r="CF319" s="5"/>
      <c r="CG319" s="5"/>
      <c r="CH319" s="5"/>
      <c r="CI319" s="5"/>
      <c r="CJ319" s="5"/>
      <c r="CK319" s="5"/>
      <c r="CL319" s="5"/>
      <c r="CM319" s="5"/>
      <c r="CN319" s="5"/>
      <c r="CO319" s="5"/>
      <c r="CP319" s="5"/>
      <c r="CQ319" s="5"/>
      <c r="CR319" s="5"/>
      <c r="CS319" s="5"/>
      <c r="CT319" s="5"/>
      <c r="CU319" s="5"/>
      <c r="CV319" s="5"/>
      <c r="CW319" s="5"/>
      <c r="CX319" s="5"/>
      <c r="CY319" s="5"/>
      <c r="CZ319" s="5"/>
      <c r="DA319" s="5"/>
      <c r="DB319" s="5"/>
      <c r="DC319" s="5"/>
      <c r="DD319" s="5"/>
      <c r="DE319" s="5"/>
      <c r="DF319" s="5"/>
      <c r="DG319" s="5"/>
      <c r="DH319" s="5"/>
      <c r="DI319" s="5"/>
      <c r="DJ319" s="5"/>
      <c r="DK319" s="5"/>
      <c r="DL319" s="5"/>
      <c r="DM319" s="5"/>
      <c r="DN319" s="5"/>
      <c r="DO319" s="5"/>
      <c r="DP319" s="5"/>
      <c r="DQ319" s="5"/>
      <c r="DR319" s="5"/>
      <c r="DS319" s="5"/>
      <c r="DT319" s="5"/>
      <c r="DU319" s="5"/>
      <c r="DV319" s="5"/>
      <c r="DW319" s="5"/>
      <c r="DX319" s="5"/>
      <c r="DY319" s="5"/>
      <c r="DZ319" s="5"/>
      <c r="EA319" s="5"/>
      <c r="EB319" s="5"/>
      <c r="EC319" s="5"/>
      <c r="ED319" s="5"/>
      <c r="EE319" s="5"/>
      <c r="EF319" s="5"/>
      <c r="EG319" s="5"/>
      <c r="EH319" s="5"/>
      <c r="EI319" s="5"/>
      <c r="EJ319" s="5"/>
      <c r="EK319" s="5"/>
      <c r="EL319" s="5"/>
      <c r="EM319" s="5"/>
      <c r="EN319" s="5"/>
      <c r="EO319" s="5"/>
      <c r="EP319" s="5"/>
      <c r="EQ319" s="5"/>
      <c r="ER319" s="5"/>
      <c r="ES319" s="5"/>
      <c r="ET319" s="5"/>
      <c r="EU319" s="5"/>
      <c r="EV319" s="5"/>
      <c r="EW319" s="5"/>
      <c r="EX319" s="5"/>
      <c r="EY319" s="5"/>
      <c r="EZ319" s="5"/>
      <c r="FA319" s="5"/>
      <c r="FB319" s="5"/>
      <c r="FC319" s="5"/>
      <c r="FD319" s="5"/>
      <c r="FE319" s="5"/>
      <c r="FF319" s="5"/>
      <c r="FG319" s="5"/>
      <c r="FH319" s="5"/>
      <c r="FI319" s="5"/>
      <c r="FJ319" s="5"/>
      <c r="FK319" s="5"/>
      <c r="FL319" s="5"/>
      <c r="FM319" s="5"/>
      <c r="FN319" s="5"/>
      <c r="FO319" s="5"/>
      <c r="FP319" s="5"/>
      <c r="FQ319" s="5"/>
      <c r="FR319" s="5"/>
      <c r="FS319" s="5"/>
      <c r="FT319" s="5"/>
      <c r="FU319" s="5"/>
      <c r="FV319" s="5"/>
      <c r="FW319" s="5"/>
      <c r="FX319" s="5"/>
      <c r="FY319" s="5"/>
      <c r="FZ319" s="5"/>
      <c r="GA319" s="5"/>
      <c r="GB319" s="5"/>
      <c r="GC319" s="5"/>
      <c r="GD319" s="5"/>
      <c r="GE319" s="5"/>
      <c r="GF319" s="5"/>
      <c r="GG319" s="5"/>
      <c r="GH319" s="5"/>
      <c r="GI319" s="5"/>
      <c r="GJ319" s="5"/>
      <c r="GK319" s="5"/>
      <c r="GL319" s="5"/>
      <c r="GM319" s="5"/>
      <c r="GN319" s="5"/>
      <c r="GO319" s="5"/>
      <c r="GP319" s="5"/>
      <c r="GQ319" s="5"/>
      <c r="GR319" s="5"/>
      <c r="GS319" s="5"/>
      <c r="GT319" s="5"/>
      <c r="GU319" s="5"/>
      <c r="GV319" s="5"/>
      <c r="GW319" s="5"/>
      <c r="GX319" s="5"/>
      <c r="GY319" s="5"/>
      <c r="GZ319" s="5"/>
      <c r="HA319" s="5"/>
      <c r="HB319" s="5"/>
      <c r="HC319" s="5"/>
      <c r="HD319" s="5"/>
      <c r="HE319" s="5"/>
      <c r="HF319" s="5"/>
      <c r="HG319" s="5"/>
      <c r="HH319" s="5"/>
      <c r="HI319" s="5"/>
      <c r="HJ319" s="5"/>
      <c r="HK319" s="5"/>
      <c r="HL319" s="5"/>
      <c r="HM319" s="5"/>
      <c r="HN319" s="5"/>
      <c r="HO319" s="5"/>
      <c r="HP319" s="5"/>
      <c r="HQ319" s="5"/>
      <c r="HR319" s="5"/>
      <c r="HS319" s="5"/>
      <c r="HT319" s="5"/>
      <c r="HU319" s="5"/>
      <c r="HV319" s="5"/>
      <c r="HW319" s="5"/>
      <c r="HX319" s="5"/>
      <c r="HY319" s="5"/>
      <c r="HZ319" s="5"/>
      <c r="IA319" s="5"/>
      <c r="IB319" s="5"/>
      <c r="IC319" s="5"/>
      <c r="ID319" s="5"/>
      <c r="IE319" s="5"/>
    </row>
    <row r="320" spans="1:239" ht="45.75" customHeight="1" x14ac:dyDescent="0.45">
      <c r="A320" s="493"/>
      <c r="B320" s="189" t="s">
        <v>568</v>
      </c>
      <c r="C320" s="669" t="s">
        <v>569</v>
      </c>
      <c r="D320" s="669"/>
      <c r="E320" s="669"/>
      <c r="F320" s="669"/>
      <c r="G320" s="669"/>
      <c r="H320" s="669"/>
      <c r="I320" s="669"/>
      <c r="J320" s="669"/>
      <c r="K320" s="669"/>
      <c r="L320" s="669"/>
      <c r="M320" s="39"/>
      <c r="N320" s="29"/>
      <c r="O320" s="4"/>
      <c r="P320" s="446"/>
      <c r="Q320" s="5"/>
      <c r="R320" s="5"/>
      <c r="S320" s="5"/>
      <c r="T320" s="5"/>
      <c r="U320" s="5"/>
      <c r="V320" s="5"/>
      <c r="W320" s="5"/>
      <c r="X320" s="5"/>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c r="BI320" s="5"/>
      <c r="BJ320" s="5"/>
      <c r="BK320" s="5"/>
      <c r="BL320" s="5"/>
      <c r="BM320" s="5"/>
      <c r="BN320" s="5"/>
      <c r="BO320" s="5"/>
      <c r="BP320" s="5"/>
      <c r="BQ320" s="5"/>
      <c r="BR320" s="5"/>
      <c r="BS320" s="5"/>
      <c r="BT320" s="5"/>
      <c r="BU320" s="5"/>
      <c r="BV320" s="5"/>
      <c r="BW320" s="5"/>
      <c r="BX320" s="5"/>
      <c r="BY320" s="5"/>
      <c r="BZ320" s="5"/>
      <c r="CA320" s="5"/>
      <c r="CB320" s="5"/>
      <c r="CC320" s="5"/>
      <c r="CD320" s="5"/>
      <c r="CE320" s="5"/>
      <c r="CF320" s="5"/>
      <c r="CG320" s="5"/>
      <c r="CH320" s="5"/>
      <c r="CI320" s="5"/>
      <c r="CJ320" s="5"/>
      <c r="CK320" s="5"/>
      <c r="CL320" s="5"/>
      <c r="CM320" s="5"/>
      <c r="CN320" s="5"/>
      <c r="CO320" s="5"/>
      <c r="CP320" s="5"/>
      <c r="CQ320" s="5"/>
      <c r="CR320" s="5"/>
      <c r="CS320" s="5"/>
      <c r="CT320" s="5"/>
      <c r="CU320" s="5"/>
      <c r="CV320" s="5"/>
      <c r="CW320" s="5"/>
      <c r="CX320" s="5"/>
      <c r="CY320" s="5"/>
      <c r="CZ320" s="5"/>
      <c r="DA320" s="5"/>
      <c r="DB320" s="5"/>
      <c r="DC320" s="5"/>
      <c r="DD320" s="5"/>
      <c r="DE320" s="5"/>
      <c r="DF320" s="5"/>
      <c r="DG320" s="5"/>
      <c r="DH320" s="5"/>
      <c r="DI320" s="5"/>
      <c r="DJ320" s="5"/>
      <c r="DK320" s="5"/>
      <c r="DL320" s="5"/>
      <c r="DM320" s="5"/>
      <c r="DN320" s="5"/>
      <c r="DO320" s="5"/>
      <c r="DP320" s="5"/>
      <c r="DQ320" s="5"/>
      <c r="DR320" s="5"/>
      <c r="DS320" s="5"/>
      <c r="DT320" s="5"/>
      <c r="DU320" s="5"/>
      <c r="DV320" s="5"/>
      <c r="DW320" s="5"/>
      <c r="DX320" s="5"/>
      <c r="DY320" s="5"/>
      <c r="DZ320" s="5"/>
      <c r="EA320" s="5"/>
      <c r="EB320" s="5"/>
      <c r="EC320" s="5"/>
      <c r="ED320" s="5"/>
      <c r="EE320" s="5"/>
      <c r="EF320" s="5"/>
      <c r="EG320" s="5"/>
      <c r="EH320" s="5"/>
      <c r="EI320" s="5"/>
      <c r="EJ320" s="5"/>
      <c r="EK320" s="5"/>
      <c r="EL320" s="5"/>
      <c r="EM320" s="5"/>
      <c r="EN320" s="5"/>
      <c r="EO320" s="5"/>
      <c r="EP320" s="5"/>
      <c r="EQ320" s="5"/>
      <c r="ER320" s="5"/>
      <c r="ES320" s="5"/>
      <c r="ET320" s="5"/>
      <c r="EU320" s="5"/>
      <c r="EV320" s="5"/>
      <c r="EW320" s="5"/>
      <c r="EX320" s="5"/>
      <c r="EY320" s="5"/>
      <c r="EZ320" s="5"/>
      <c r="FA320" s="5"/>
      <c r="FB320" s="5"/>
      <c r="FC320" s="5"/>
      <c r="FD320" s="5"/>
      <c r="FE320" s="5"/>
      <c r="FF320" s="5"/>
      <c r="FG320" s="5"/>
      <c r="FH320" s="5"/>
      <c r="FI320" s="5"/>
      <c r="FJ320" s="5"/>
      <c r="FK320" s="5"/>
      <c r="FL320" s="5"/>
      <c r="FM320" s="5"/>
      <c r="FN320" s="5"/>
      <c r="FO320" s="5"/>
      <c r="FP320" s="5"/>
      <c r="FQ320" s="5"/>
      <c r="FR320" s="5"/>
      <c r="FS320" s="5"/>
      <c r="FT320" s="5"/>
      <c r="FU320" s="5"/>
      <c r="FV320" s="5"/>
      <c r="FW320" s="5"/>
      <c r="FX320" s="5"/>
      <c r="FY320" s="5"/>
      <c r="FZ320" s="5"/>
      <c r="GA320" s="5"/>
      <c r="GB320" s="5"/>
      <c r="GC320" s="5"/>
      <c r="GD320" s="5"/>
      <c r="GE320" s="5"/>
      <c r="GF320" s="5"/>
      <c r="GG320" s="5"/>
      <c r="GH320" s="5"/>
      <c r="GI320" s="5"/>
      <c r="GJ320" s="5"/>
      <c r="GK320" s="5"/>
      <c r="GL320" s="5"/>
      <c r="GM320" s="5"/>
      <c r="GN320" s="5"/>
      <c r="GO320" s="5"/>
      <c r="GP320" s="5"/>
      <c r="GQ320" s="5"/>
      <c r="GR320" s="5"/>
      <c r="GS320" s="5"/>
      <c r="GT320" s="5"/>
      <c r="GU320" s="5"/>
      <c r="GV320" s="5"/>
      <c r="GW320" s="5"/>
      <c r="GX320" s="5"/>
      <c r="GY320" s="5"/>
      <c r="GZ320" s="5"/>
      <c r="HA320" s="5"/>
      <c r="HB320" s="5"/>
      <c r="HC320" s="5"/>
      <c r="HD320" s="5"/>
      <c r="HE320" s="5"/>
      <c r="HF320" s="5"/>
      <c r="HG320" s="5"/>
      <c r="HH320" s="5"/>
      <c r="HI320" s="5"/>
      <c r="HJ320" s="5"/>
      <c r="HK320" s="5"/>
      <c r="HL320" s="5"/>
      <c r="HM320" s="5"/>
      <c r="HN320" s="5"/>
      <c r="HO320" s="5"/>
      <c r="HP320" s="5"/>
      <c r="HQ320" s="5"/>
      <c r="HR320" s="5"/>
      <c r="HS320" s="5"/>
      <c r="HT320" s="5"/>
      <c r="HU320" s="5"/>
      <c r="HV320" s="5"/>
      <c r="HW320" s="5"/>
      <c r="HX320" s="5"/>
      <c r="HY320" s="5"/>
      <c r="HZ320" s="5"/>
      <c r="IA320" s="5"/>
      <c r="IB320" s="5"/>
      <c r="IC320" s="5"/>
      <c r="ID320" s="5"/>
      <c r="IE320" s="5"/>
    </row>
    <row r="321" spans="1:239" ht="45.75" customHeight="1" x14ac:dyDescent="0.45">
      <c r="A321" s="493"/>
      <c r="B321" s="493"/>
      <c r="C321" s="670"/>
      <c r="D321" s="670"/>
      <c r="E321" s="670"/>
      <c r="F321" s="670"/>
      <c r="G321" s="670"/>
      <c r="H321" s="670"/>
      <c r="I321" s="670"/>
      <c r="J321" s="670"/>
      <c r="K321" s="670"/>
      <c r="L321" s="670"/>
      <c r="M321" s="39"/>
      <c r="N321" s="29"/>
      <c r="O321" s="4"/>
      <c r="P321" s="446"/>
      <c r="Q321" s="5"/>
      <c r="R321" s="5"/>
      <c r="S321" s="5"/>
      <c r="T321" s="5"/>
      <c r="U321" s="5"/>
      <c r="V321" s="5"/>
      <c r="W321" s="5"/>
      <c r="X321" s="5"/>
      <c r="Y321" s="5"/>
      <c r="Z321" s="5"/>
      <c r="AA321" s="5"/>
      <c r="AB321" s="5"/>
      <c r="AC321" s="5"/>
      <c r="AD321" s="5"/>
      <c r="AE321" s="5"/>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c r="BI321" s="5"/>
      <c r="BJ321" s="5"/>
      <c r="BK321" s="5"/>
      <c r="BL321" s="5"/>
      <c r="BM321" s="5"/>
      <c r="BN321" s="5"/>
      <c r="BO321" s="5"/>
      <c r="BP321" s="5"/>
      <c r="BQ321" s="5"/>
      <c r="BR321" s="5"/>
      <c r="BS321" s="5"/>
      <c r="BT321" s="5"/>
      <c r="BU321" s="5"/>
      <c r="BV321" s="5"/>
      <c r="BW321" s="5"/>
      <c r="BX321" s="5"/>
      <c r="BY321" s="5"/>
      <c r="BZ321" s="5"/>
      <c r="CA321" s="5"/>
      <c r="CB321" s="5"/>
      <c r="CC321" s="5"/>
      <c r="CD321" s="5"/>
      <c r="CE321" s="5"/>
      <c r="CF321" s="5"/>
      <c r="CG321" s="5"/>
      <c r="CH321" s="5"/>
      <c r="CI321" s="5"/>
      <c r="CJ321" s="5"/>
      <c r="CK321" s="5"/>
      <c r="CL321" s="5"/>
      <c r="CM321" s="5"/>
      <c r="CN321" s="5"/>
      <c r="CO321" s="5"/>
      <c r="CP321" s="5"/>
      <c r="CQ321" s="5"/>
      <c r="CR321" s="5"/>
      <c r="CS321" s="5"/>
      <c r="CT321" s="5"/>
      <c r="CU321" s="5"/>
      <c r="CV321" s="5"/>
      <c r="CW321" s="5"/>
      <c r="CX321" s="5"/>
      <c r="CY321" s="5"/>
      <c r="CZ321" s="5"/>
      <c r="DA321" s="5"/>
      <c r="DB321" s="5"/>
      <c r="DC321" s="5"/>
      <c r="DD321" s="5"/>
      <c r="DE321" s="5"/>
      <c r="DF321" s="5"/>
      <c r="DG321" s="5"/>
      <c r="DH321" s="5"/>
      <c r="DI321" s="5"/>
      <c r="DJ321" s="5"/>
      <c r="DK321" s="5"/>
      <c r="DL321" s="5"/>
      <c r="DM321" s="5"/>
      <c r="DN321" s="5"/>
      <c r="DO321" s="5"/>
      <c r="DP321" s="5"/>
      <c r="DQ321" s="5"/>
      <c r="DR321" s="5"/>
      <c r="DS321" s="5"/>
      <c r="DT321" s="5"/>
      <c r="DU321" s="5"/>
      <c r="DV321" s="5"/>
      <c r="DW321" s="5"/>
      <c r="DX321" s="5"/>
      <c r="DY321" s="5"/>
      <c r="DZ321" s="5"/>
      <c r="EA321" s="5"/>
      <c r="EB321" s="5"/>
      <c r="EC321" s="5"/>
      <c r="ED321" s="5"/>
      <c r="EE321" s="5"/>
      <c r="EF321" s="5"/>
      <c r="EG321" s="5"/>
      <c r="EH321" s="5"/>
      <c r="EI321" s="5"/>
      <c r="EJ321" s="5"/>
      <c r="EK321" s="5"/>
      <c r="EL321" s="5"/>
      <c r="EM321" s="5"/>
      <c r="EN321" s="5"/>
      <c r="EO321" s="5"/>
      <c r="EP321" s="5"/>
      <c r="EQ321" s="5"/>
      <c r="ER321" s="5"/>
      <c r="ES321" s="5"/>
      <c r="ET321" s="5"/>
      <c r="EU321" s="5"/>
      <c r="EV321" s="5"/>
      <c r="EW321" s="5"/>
      <c r="EX321" s="5"/>
      <c r="EY321" s="5"/>
      <c r="EZ321" s="5"/>
      <c r="FA321" s="5"/>
      <c r="FB321" s="5"/>
      <c r="FC321" s="5"/>
      <c r="FD321" s="5"/>
      <c r="FE321" s="5"/>
      <c r="FF321" s="5"/>
      <c r="FG321" s="5"/>
      <c r="FH321" s="5"/>
      <c r="FI321" s="5"/>
      <c r="FJ321" s="5"/>
      <c r="FK321" s="5"/>
      <c r="FL321" s="5"/>
      <c r="FM321" s="5"/>
      <c r="FN321" s="5"/>
      <c r="FO321" s="5"/>
      <c r="FP321" s="5"/>
      <c r="FQ321" s="5"/>
      <c r="FR321" s="5"/>
      <c r="FS321" s="5"/>
      <c r="FT321" s="5"/>
      <c r="FU321" s="5"/>
      <c r="FV321" s="5"/>
      <c r="FW321" s="5"/>
      <c r="FX321" s="5"/>
      <c r="FY321" s="5"/>
      <c r="FZ321" s="5"/>
      <c r="GA321" s="5"/>
      <c r="GB321" s="5"/>
      <c r="GC321" s="5"/>
      <c r="GD321" s="5"/>
      <c r="GE321" s="5"/>
      <c r="GF321" s="5"/>
      <c r="GG321" s="5"/>
      <c r="GH321" s="5"/>
      <c r="GI321" s="5"/>
      <c r="GJ321" s="5"/>
      <c r="GK321" s="5"/>
      <c r="GL321" s="5"/>
      <c r="GM321" s="5"/>
      <c r="GN321" s="5"/>
      <c r="GO321" s="5"/>
      <c r="GP321" s="5"/>
      <c r="GQ321" s="5"/>
      <c r="GR321" s="5"/>
      <c r="GS321" s="5"/>
      <c r="GT321" s="5"/>
      <c r="GU321" s="5"/>
      <c r="GV321" s="5"/>
      <c r="GW321" s="5"/>
      <c r="GX321" s="5"/>
      <c r="GY321" s="5"/>
      <c r="GZ321" s="5"/>
      <c r="HA321" s="5"/>
      <c r="HB321" s="5"/>
      <c r="HC321" s="5"/>
      <c r="HD321" s="5"/>
      <c r="HE321" s="5"/>
      <c r="HF321" s="5"/>
      <c r="HG321" s="5"/>
      <c r="HH321" s="5"/>
      <c r="HI321" s="5"/>
      <c r="HJ321" s="5"/>
      <c r="HK321" s="5"/>
      <c r="HL321" s="5"/>
      <c r="HM321" s="5"/>
      <c r="HN321" s="5"/>
      <c r="HO321" s="5"/>
      <c r="HP321" s="5"/>
      <c r="HQ321" s="5"/>
      <c r="HR321" s="5"/>
      <c r="HS321" s="5"/>
      <c r="HT321" s="5"/>
      <c r="HU321" s="5"/>
      <c r="HV321" s="5"/>
      <c r="HW321" s="5"/>
      <c r="HX321" s="5"/>
      <c r="HY321" s="5"/>
      <c r="HZ321" s="5"/>
      <c r="IA321" s="5"/>
      <c r="IB321" s="5"/>
      <c r="IC321" s="5"/>
      <c r="ID321" s="5"/>
      <c r="IE321" s="5"/>
    </row>
    <row r="322" spans="1:239" ht="41.25" customHeight="1" x14ac:dyDescent="0.5">
      <c r="A322" s="494"/>
      <c r="C322" s="495" t="s">
        <v>570</v>
      </c>
      <c r="D322" s="496"/>
      <c r="E322" s="496"/>
      <c r="F322" s="497"/>
      <c r="G322" s="498"/>
      <c r="H322" s="496"/>
      <c r="I322" s="499"/>
      <c r="J322" s="499"/>
      <c r="K322" s="495" t="s">
        <v>571</v>
      </c>
      <c r="L322" s="495"/>
      <c r="M322" s="495"/>
      <c r="N322" s="500"/>
      <c r="O322" s="501"/>
      <c r="P322" s="5"/>
      <c r="Q322" s="5"/>
      <c r="R322" s="5"/>
      <c r="S322" s="5"/>
      <c r="T322" s="5"/>
      <c r="U322" s="5"/>
      <c r="V322" s="5"/>
      <c r="W322" s="5"/>
      <c r="X322" s="5"/>
      <c r="Y322" s="5"/>
      <c r="Z322" s="5"/>
      <c r="AA322" s="5"/>
      <c r="AB322" s="5"/>
      <c r="AC322" s="5"/>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c r="BI322" s="5"/>
      <c r="BJ322" s="5"/>
      <c r="BK322" s="5"/>
      <c r="BL322" s="5"/>
      <c r="BM322" s="5"/>
      <c r="BN322" s="5"/>
      <c r="BO322" s="5"/>
      <c r="BP322" s="5"/>
      <c r="BQ322" s="5"/>
      <c r="BR322" s="5"/>
      <c r="BS322" s="5"/>
      <c r="BT322" s="5"/>
      <c r="BU322" s="5"/>
      <c r="BV322" s="5"/>
      <c r="BW322" s="5"/>
      <c r="BX322" s="5"/>
      <c r="BY322" s="5"/>
      <c r="BZ322" s="5"/>
      <c r="CA322" s="5"/>
      <c r="CB322" s="5"/>
      <c r="CC322" s="5"/>
      <c r="CD322" s="5"/>
      <c r="CE322" s="5"/>
      <c r="CF322" s="5"/>
      <c r="CG322" s="5"/>
      <c r="CH322" s="5"/>
      <c r="CI322" s="5"/>
      <c r="CJ322" s="5"/>
      <c r="CK322" s="5"/>
      <c r="CL322" s="5"/>
      <c r="CM322" s="5"/>
      <c r="CN322" s="5"/>
      <c r="CO322" s="5"/>
      <c r="CP322" s="5"/>
      <c r="CQ322" s="5"/>
      <c r="CR322" s="5"/>
      <c r="CS322" s="5"/>
      <c r="CT322" s="5"/>
      <c r="CU322" s="5"/>
      <c r="CV322" s="5"/>
      <c r="CW322" s="5"/>
      <c r="CX322" s="5"/>
      <c r="CY322" s="5"/>
      <c r="CZ322" s="5"/>
      <c r="DA322" s="5"/>
      <c r="DB322" s="5"/>
      <c r="DC322" s="5"/>
      <c r="DD322" s="5"/>
      <c r="DE322" s="5"/>
      <c r="DF322" s="5"/>
      <c r="DG322" s="5"/>
      <c r="DH322" s="5"/>
      <c r="DI322" s="5"/>
      <c r="DJ322" s="5"/>
      <c r="DK322" s="5"/>
      <c r="DL322" s="5"/>
      <c r="DM322" s="5"/>
      <c r="DN322" s="5"/>
      <c r="DO322" s="5"/>
      <c r="DP322" s="5"/>
      <c r="DQ322" s="5"/>
      <c r="DR322" s="5"/>
      <c r="DS322" s="5"/>
      <c r="DT322" s="5"/>
      <c r="DU322" s="5"/>
      <c r="DV322" s="5"/>
      <c r="DW322" s="5"/>
      <c r="DX322" s="5"/>
      <c r="DY322" s="5"/>
      <c r="DZ322" s="5"/>
      <c r="EA322" s="5"/>
      <c r="EB322" s="5"/>
      <c r="EC322" s="5"/>
      <c r="ED322" s="5"/>
      <c r="EE322" s="5"/>
      <c r="EF322" s="5"/>
      <c r="EG322" s="5"/>
      <c r="EH322" s="5"/>
      <c r="EI322" s="5"/>
      <c r="EJ322" s="5"/>
      <c r="EK322" s="5"/>
      <c r="EL322" s="5"/>
      <c r="EM322" s="5"/>
      <c r="EN322" s="5"/>
      <c r="EO322" s="5"/>
      <c r="EP322" s="5"/>
      <c r="EQ322" s="5"/>
      <c r="ER322" s="5"/>
      <c r="ES322" s="5"/>
      <c r="ET322" s="5"/>
      <c r="EU322" s="5"/>
      <c r="EV322" s="5"/>
      <c r="EW322" s="5"/>
      <c r="EX322" s="5"/>
      <c r="EY322" s="5"/>
      <c r="EZ322" s="5"/>
      <c r="FA322" s="5"/>
      <c r="FB322" s="5"/>
      <c r="FC322" s="5"/>
      <c r="FD322" s="5"/>
      <c r="FE322" s="5"/>
      <c r="FF322" s="5"/>
      <c r="FG322" s="5"/>
      <c r="FH322" s="5"/>
      <c r="FI322" s="5"/>
      <c r="FJ322" s="5"/>
      <c r="FK322" s="5"/>
      <c r="FL322" s="5"/>
      <c r="FM322" s="5"/>
      <c r="FN322" s="5"/>
      <c r="FO322" s="5"/>
      <c r="FP322" s="5"/>
      <c r="FQ322" s="5"/>
      <c r="FR322" s="5"/>
      <c r="FS322" s="5"/>
      <c r="FT322" s="5"/>
      <c r="FU322" s="5"/>
      <c r="FV322" s="5"/>
      <c r="FW322" s="5"/>
      <c r="FX322" s="5"/>
      <c r="FY322" s="5"/>
      <c r="FZ322" s="5"/>
      <c r="GA322" s="5"/>
      <c r="GB322" s="5"/>
      <c r="GC322" s="5"/>
      <c r="GD322" s="5"/>
      <c r="GE322" s="5"/>
      <c r="GF322" s="5"/>
      <c r="GG322" s="5"/>
      <c r="GH322" s="5"/>
      <c r="GI322" s="5"/>
      <c r="GJ322" s="5"/>
      <c r="GK322" s="5"/>
      <c r="GL322" s="5"/>
      <c r="GM322" s="5"/>
      <c r="GN322" s="5"/>
      <c r="GO322" s="5"/>
      <c r="GP322" s="5"/>
      <c r="GQ322" s="5"/>
      <c r="GR322" s="5"/>
      <c r="GS322" s="5"/>
      <c r="GT322" s="5"/>
      <c r="GU322" s="5"/>
      <c r="GV322" s="5"/>
      <c r="GW322" s="5"/>
      <c r="GX322" s="5"/>
      <c r="GY322" s="5"/>
      <c r="GZ322" s="5"/>
      <c r="HA322" s="5"/>
      <c r="HB322" s="5"/>
      <c r="HC322" s="5"/>
      <c r="HD322" s="5"/>
      <c r="HE322" s="5"/>
      <c r="HF322" s="5"/>
      <c r="HG322" s="5"/>
      <c r="HH322" s="5"/>
      <c r="HI322" s="5"/>
      <c r="HJ322" s="5"/>
      <c r="HK322" s="5"/>
      <c r="HL322" s="5"/>
      <c r="HM322" s="5"/>
      <c r="HN322" s="5"/>
      <c r="HO322" s="5"/>
      <c r="HP322" s="5"/>
      <c r="HQ322" s="5"/>
      <c r="HR322" s="5"/>
      <c r="HS322" s="5"/>
      <c r="HT322" s="5"/>
      <c r="HU322" s="5"/>
      <c r="HV322" s="5"/>
      <c r="HW322" s="5"/>
      <c r="HX322" s="5"/>
      <c r="HY322" s="5"/>
      <c r="HZ322" s="5"/>
      <c r="IA322" s="5"/>
      <c r="IB322" s="5"/>
      <c r="IC322" s="5"/>
      <c r="ID322" s="5"/>
      <c r="IE322" s="5"/>
    </row>
    <row r="323" spans="1:239" s="508" customFormat="1" ht="75" customHeight="1" x14ac:dyDescent="0.5">
      <c r="A323" s="7"/>
      <c r="B323" s="502"/>
      <c r="C323" s="503" t="s">
        <v>572</v>
      </c>
      <c r="D323" s="495"/>
      <c r="E323" s="495"/>
      <c r="F323" s="504"/>
      <c r="G323" s="505"/>
      <c r="H323" s="505"/>
      <c r="I323" s="505"/>
      <c r="J323" s="505"/>
      <c r="K323" s="671" t="s">
        <v>573</v>
      </c>
      <c r="L323" s="671"/>
      <c r="M323" s="506"/>
      <c r="N323" s="506"/>
      <c r="O323" s="507"/>
      <c r="P323" s="7"/>
      <c r="Q323" s="5"/>
      <c r="R323" s="5"/>
      <c r="S323" s="5"/>
      <c r="T323" s="5"/>
      <c r="U323" s="5"/>
      <c r="V323" s="7"/>
      <c r="W323" s="7"/>
      <c r="X323" s="7"/>
      <c r="Y323" s="7"/>
      <c r="Z323" s="7"/>
      <c r="AA323" s="7"/>
      <c r="AB323" s="7"/>
      <c r="AC323" s="7"/>
      <c r="AD323" s="7"/>
      <c r="AE323" s="7"/>
      <c r="AF323" s="7"/>
      <c r="AG323" s="7"/>
      <c r="AH323" s="7"/>
      <c r="AI323" s="7"/>
      <c r="AJ323" s="7"/>
      <c r="AK323" s="7"/>
      <c r="AL323" s="7"/>
      <c r="AM323" s="7"/>
      <c r="AN323" s="7"/>
      <c r="AO323" s="7"/>
      <c r="AP323" s="7"/>
      <c r="AQ323" s="7"/>
      <c r="AR323" s="7"/>
      <c r="AS323" s="7"/>
      <c r="AT323" s="7"/>
      <c r="AU323" s="7"/>
      <c r="AV323" s="7"/>
      <c r="AW323" s="7"/>
      <c r="AX323" s="7"/>
      <c r="AY323" s="7"/>
      <c r="AZ323" s="7"/>
      <c r="BA323" s="7"/>
      <c r="BB323" s="7"/>
      <c r="BC323" s="7"/>
      <c r="BD323" s="7"/>
      <c r="BE323" s="7"/>
      <c r="BF323" s="7"/>
      <c r="BG323" s="7"/>
      <c r="BH323" s="7"/>
      <c r="BI323" s="7"/>
      <c r="BJ323" s="7"/>
      <c r="BK323" s="7"/>
      <c r="BL323" s="7"/>
      <c r="BM323" s="7"/>
      <c r="BN323" s="7"/>
      <c r="BO323" s="7"/>
      <c r="BP323" s="7"/>
      <c r="BQ323" s="7"/>
      <c r="BR323" s="7"/>
      <c r="BS323" s="7"/>
      <c r="BT323" s="7"/>
      <c r="BU323" s="7"/>
      <c r="BV323" s="7"/>
      <c r="BW323" s="7"/>
      <c r="BX323" s="7"/>
      <c r="BY323" s="7"/>
      <c r="BZ323" s="7"/>
      <c r="CA323" s="7"/>
      <c r="CB323" s="7"/>
      <c r="CC323" s="7"/>
      <c r="CD323" s="7"/>
      <c r="CE323" s="7"/>
      <c r="CF323" s="7"/>
      <c r="CG323" s="7"/>
      <c r="CH323" s="7"/>
      <c r="CI323" s="7"/>
      <c r="CJ323" s="7"/>
      <c r="CK323" s="7"/>
      <c r="CL323" s="7"/>
      <c r="CM323" s="7"/>
      <c r="CN323" s="7"/>
      <c r="CO323" s="7"/>
      <c r="CP323" s="7"/>
      <c r="CQ323" s="7"/>
      <c r="CR323" s="7"/>
      <c r="CS323" s="7"/>
      <c r="CT323" s="7"/>
      <c r="CU323" s="7"/>
      <c r="CV323" s="7"/>
      <c r="CW323" s="7"/>
      <c r="CX323" s="7"/>
      <c r="CY323" s="7"/>
      <c r="CZ323" s="7"/>
      <c r="DA323" s="7"/>
      <c r="DB323" s="7"/>
      <c r="DC323" s="7"/>
      <c r="DD323" s="7"/>
      <c r="DE323" s="7"/>
      <c r="DF323" s="7"/>
      <c r="DG323" s="7"/>
      <c r="DH323" s="7"/>
      <c r="DI323" s="7"/>
      <c r="DJ323" s="7"/>
      <c r="DK323" s="7"/>
      <c r="DL323" s="7"/>
      <c r="DM323" s="7"/>
      <c r="DN323" s="7"/>
      <c r="DO323" s="7"/>
      <c r="DP323" s="7"/>
      <c r="DQ323" s="7"/>
      <c r="DR323" s="7"/>
      <c r="DS323" s="7"/>
      <c r="DT323" s="7"/>
      <c r="DU323" s="7"/>
      <c r="DV323" s="7"/>
      <c r="DW323" s="7"/>
      <c r="DX323" s="7"/>
      <c r="DY323" s="7"/>
      <c r="DZ323" s="7"/>
      <c r="EA323" s="7"/>
      <c r="EB323" s="7"/>
      <c r="EC323" s="7"/>
      <c r="ED323" s="7"/>
      <c r="EE323" s="7"/>
      <c r="EF323" s="7"/>
      <c r="EG323" s="7"/>
      <c r="EH323" s="7"/>
      <c r="EI323" s="7"/>
      <c r="EJ323" s="7"/>
      <c r="EK323" s="7"/>
      <c r="EL323" s="7"/>
      <c r="EM323" s="7"/>
      <c r="EN323" s="7"/>
      <c r="EO323" s="7"/>
      <c r="EP323" s="7"/>
      <c r="EQ323" s="7"/>
      <c r="ER323" s="7"/>
      <c r="ES323" s="7"/>
      <c r="ET323" s="7"/>
      <c r="EU323" s="7"/>
      <c r="EV323" s="7"/>
      <c r="EW323" s="7"/>
      <c r="EX323" s="7"/>
      <c r="EY323" s="7"/>
      <c r="EZ323" s="7"/>
      <c r="FA323" s="7"/>
      <c r="FB323" s="7"/>
      <c r="FC323" s="7"/>
      <c r="FD323" s="7"/>
      <c r="FE323" s="7"/>
      <c r="FF323" s="7"/>
      <c r="FG323" s="7"/>
      <c r="FH323" s="7"/>
      <c r="FI323" s="7"/>
      <c r="FJ323" s="7"/>
      <c r="FK323" s="7"/>
      <c r="FL323" s="7"/>
      <c r="FM323" s="7"/>
      <c r="FN323" s="7"/>
      <c r="FO323" s="7"/>
      <c r="FP323" s="7"/>
      <c r="FQ323" s="7"/>
      <c r="FR323" s="7"/>
      <c r="FS323" s="7"/>
      <c r="FT323" s="7"/>
      <c r="FU323" s="7"/>
      <c r="FV323" s="7"/>
      <c r="FW323" s="7"/>
      <c r="FX323" s="7"/>
      <c r="FY323" s="7"/>
      <c r="FZ323" s="7"/>
      <c r="GA323" s="7"/>
      <c r="GB323" s="7"/>
      <c r="GC323" s="7"/>
      <c r="GD323" s="7"/>
      <c r="GE323" s="7"/>
      <c r="GF323" s="7"/>
      <c r="GG323" s="7"/>
      <c r="GH323" s="7"/>
      <c r="GI323" s="7"/>
      <c r="GJ323" s="7"/>
      <c r="GK323" s="7"/>
      <c r="GL323" s="7"/>
      <c r="GM323" s="7"/>
      <c r="GN323" s="7"/>
      <c r="GO323" s="7"/>
      <c r="GP323" s="7"/>
      <c r="GQ323" s="7"/>
      <c r="GR323" s="7"/>
      <c r="GS323" s="7"/>
      <c r="GT323" s="7"/>
      <c r="GU323" s="7"/>
      <c r="GV323" s="7"/>
      <c r="GW323" s="7"/>
      <c r="GX323" s="7"/>
      <c r="GY323" s="7"/>
      <c r="GZ323" s="7"/>
      <c r="HA323" s="7"/>
      <c r="HB323" s="7"/>
      <c r="HC323" s="7"/>
      <c r="HD323" s="7"/>
      <c r="HE323" s="7"/>
      <c r="HF323" s="7"/>
      <c r="HG323" s="7"/>
      <c r="HH323" s="7"/>
      <c r="HI323" s="7"/>
      <c r="HJ323" s="7"/>
      <c r="HK323" s="7"/>
      <c r="HL323" s="7"/>
      <c r="HM323" s="7"/>
      <c r="HN323" s="7"/>
      <c r="HO323" s="7"/>
      <c r="HP323" s="7"/>
      <c r="HQ323" s="7"/>
      <c r="HR323" s="7"/>
      <c r="HS323" s="7"/>
      <c r="HT323" s="7"/>
      <c r="HU323" s="7"/>
      <c r="HV323" s="7"/>
      <c r="HW323" s="7"/>
      <c r="HX323" s="7"/>
      <c r="HY323" s="7"/>
      <c r="HZ323" s="7"/>
      <c r="IA323" s="7"/>
      <c r="IB323" s="7"/>
      <c r="IC323" s="7"/>
      <c r="ID323" s="7"/>
      <c r="IE323" s="7"/>
    </row>
    <row r="324" spans="1:239" s="508" customFormat="1" ht="63.75" customHeight="1" x14ac:dyDescent="0.45">
      <c r="A324" s="7"/>
      <c r="B324" s="502"/>
      <c r="C324" s="7"/>
      <c r="D324" s="502"/>
      <c r="E324" s="502"/>
      <c r="F324" s="509"/>
      <c r="G324" s="510"/>
      <c r="H324" s="510"/>
      <c r="I324" s="511"/>
      <c r="J324" s="510"/>
      <c r="K324" s="510"/>
      <c r="L324" s="7"/>
      <c r="M324" s="7"/>
      <c r="N324" s="6"/>
      <c r="O324" s="512"/>
      <c r="P324" s="7"/>
      <c r="Q324" s="5"/>
      <c r="R324" s="5"/>
      <c r="S324" s="5"/>
      <c r="T324" s="5"/>
      <c r="U324" s="5"/>
      <c r="V324" s="7"/>
      <c r="W324" s="7"/>
      <c r="X324" s="7"/>
      <c r="Y324" s="7"/>
      <c r="Z324" s="7"/>
      <c r="AA324" s="7"/>
      <c r="AB324" s="7"/>
      <c r="AC324" s="7"/>
      <c r="AD324" s="7"/>
      <c r="AE324" s="7"/>
      <c r="AF324" s="7"/>
      <c r="AG324" s="7"/>
      <c r="AH324" s="7"/>
      <c r="AI324" s="7"/>
      <c r="AJ324" s="7"/>
      <c r="AK324" s="7"/>
      <c r="AL324" s="7"/>
      <c r="AM324" s="7"/>
      <c r="AN324" s="7"/>
      <c r="AO324" s="7"/>
      <c r="AP324" s="7"/>
      <c r="AQ324" s="7"/>
      <c r="AR324" s="7"/>
      <c r="AS324" s="7"/>
      <c r="AT324" s="7"/>
      <c r="AU324" s="7"/>
      <c r="AV324" s="7"/>
      <c r="AW324" s="7"/>
      <c r="AX324" s="7"/>
      <c r="AY324" s="7"/>
      <c r="AZ324" s="7"/>
      <c r="BA324" s="7"/>
      <c r="BB324" s="7"/>
      <c r="BC324" s="7"/>
      <c r="BD324" s="7"/>
      <c r="BE324" s="7"/>
      <c r="BF324" s="7"/>
      <c r="BG324" s="7"/>
      <c r="BH324" s="7"/>
      <c r="BI324" s="7"/>
      <c r="BJ324" s="7"/>
      <c r="BK324" s="7"/>
      <c r="BL324" s="7"/>
      <c r="BM324" s="7"/>
      <c r="BN324" s="7"/>
      <c r="BO324" s="7"/>
      <c r="BP324" s="7"/>
      <c r="BQ324" s="7"/>
      <c r="BR324" s="7"/>
      <c r="BS324" s="7"/>
      <c r="BT324" s="7"/>
      <c r="BU324" s="7"/>
      <c r="BV324" s="7"/>
      <c r="BW324" s="7"/>
      <c r="BX324" s="7"/>
      <c r="BY324" s="7"/>
      <c r="BZ324" s="7"/>
      <c r="CA324" s="7"/>
      <c r="CB324" s="7"/>
      <c r="CC324" s="7"/>
      <c r="CD324" s="7"/>
      <c r="CE324" s="7"/>
      <c r="CF324" s="7"/>
      <c r="CG324" s="7"/>
      <c r="CH324" s="7"/>
      <c r="CI324" s="7"/>
      <c r="CJ324" s="7"/>
      <c r="CK324" s="7"/>
      <c r="CL324" s="7"/>
      <c r="CM324" s="7"/>
      <c r="CN324" s="7"/>
      <c r="CO324" s="7"/>
      <c r="CP324" s="7"/>
      <c r="CQ324" s="7"/>
      <c r="CR324" s="7"/>
      <c r="CS324" s="7"/>
      <c r="CT324" s="7"/>
      <c r="CU324" s="7"/>
      <c r="CV324" s="7"/>
      <c r="CW324" s="7"/>
      <c r="CX324" s="7"/>
      <c r="CY324" s="7"/>
      <c r="CZ324" s="7"/>
      <c r="DA324" s="7"/>
      <c r="DB324" s="7"/>
      <c r="DC324" s="7"/>
      <c r="DD324" s="7"/>
      <c r="DE324" s="7"/>
      <c r="DF324" s="7"/>
      <c r="DG324" s="7"/>
      <c r="DH324" s="7"/>
      <c r="DI324" s="7"/>
      <c r="DJ324" s="7"/>
      <c r="DK324" s="7"/>
      <c r="DL324" s="7"/>
      <c r="DM324" s="7"/>
      <c r="DN324" s="7"/>
      <c r="DO324" s="7"/>
      <c r="DP324" s="7"/>
      <c r="DQ324" s="7"/>
      <c r="DR324" s="7"/>
      <c r="DS324" s="7"/>
      <c r="DT324" s="7"/>
      <c r="DU324" s="7"/>
      <c r="DV324" s="7"/>
      <c r="DW324" s="7"/>
      <c r="DX324" s="7"/>
      <c r="DY324" s="7"/>
      <c r="DZ324" s="7"/>
      <c r="EA324" s="7"/>
      <c r="EB324" s="7"/>
      <c r="EC324" s="7"/>
      <c r="ED324" s="7"/>
      <c r="EE324" s="7"/>
      <c r="EF324" s="7"/>
      <c r="EG324" s="7"/>
      <c r="EH324" s="7"/>
      <c r="EI324" s="7"/>
      <c r="EJ324" s="7"/>
      <c r="EK324" s="7"/>
      <c r="EL324" s="7"/>
      <c r="EM324" s="7"/>
      <c r="EN324" s="7"/>
      <c r="EO324" s="7"/>
      <c r="EP324" s="7"/>
      <c r="EQ324" s="7"/>
      <c r="ER324" s="7"/>
      <c r="ES324" s="7"/>
      <c r="ET324" s="7"/>
      <c r="EU324" s="7"/>
      <c r="EV324" s="7"/>
      <c r="EW324" s="7"/>
      <c r="EX324" s="7"/>
      <c r="EY324" s="7"/>
      <c r="EZ324" s="7"/>
      <c r="FA324" s="7"/>
      <c r="FB324" s="7"/>
      <c r="FC324" s="7"/>
      <c r="FD324" s="7"/>
      <c r="FE324" s="7"/>
      <c r="FF324" s="7"/>
      <c r="FG324" s="7"/>
      <c r="FH324" s="7"/>
      <c r="FI324" s="7"/>
      <c r="FJ324" s="7"/>
      <c r="FK324" s="7"/>
      <c r="FL324" s="7"/>
      <c r="FM324" s="7"/>
      <c r="FN324" s="7"/>
      <c r="FO324" s="7"/>
      <c r="FP324" s="7"/>
      <c r="FQ324" s="7"/>
      <c r="FR324" s="7"/>
      <c r="FS324" s="7"/>
      <c r="FT324" s="7"/>
      <c r="FU324" s="7"/>
      <c r="FV324" s="7"/>
      <c r="FW324" s="7"/>
      <c r="FX324" s="7"/>
      <c r="FY324" s="7"/>
      <c r="FZ324" s="7"/>
      <c r="GA324" s="7"/>
      <c r="GB324" s="7"/>
      <c r="GC324" s="7"/>
      <c r="GD324" s="7"/>
      <c r="GE324" s="7"/>
      <c r="GF324" s="7"/>
      <c r="GG324" s="7"/>
      <c r="GH324" s="7"/>
      <c r="GI324" s="7"/>
      <c r="GJ324" s="7"/>
      <c r="GK324" s="7"/>
      <c r="GL324" s="7"/>
      <c r="GM324" s="7"/>
      <c r="GN324" s="7"/>
      <c r="GO324" s="7"/>
      <c r="GP324" s="7"/>
      <c r="GQ324" s="7"/>
      <c r="GR324" s="7"/>
      <c r="GS324" s="7"/>
      <c r="GT324" s="7"/>
      <c r="GU324" s="7"/>
      <c r="GV324" s="7"/>
      <c r="GW324" s="7"/>
      <c r="GX324" s="7"/>
      <c r="GY324" s="7"/>
      <c r="GZ324" s="7"/>
      <c r="HA324" s="7"/>
      <c r="HB324" s="7"/>
      <c r="HC324" s="7"/>
      <c r="HD324" s="7"/>
      <c r="HE324" s="7"/>
      <c r="HF324" s="7"/>
      <c r="HG324" s="7"/>
      <c r="HH324" s="7"/>
      <c r="HI324" s="7"/>
      <c r="HJ324" s="7"/>
      <c r="HK324" s="7"/>
      <c r="HL324" s="7"/>
      <c r="HM324" s="7"/>
      <c r="HN324" s="7"/>
      <c r="HO324" s="7"/>
      <c r="HP324" s="7"/>
      <c r="HQ324" s="7"/>
      <c r="HR324" s="7"/>
      <c r="HS324" s="7"/>
      <c r="HT324" s="7"/>
      <c r="HU324" s="7"/>
      <c r="HV324" s="7"/>
      <c r="HW324" s="7"/>
      <c r="HX324" s="7"/>
      <c r="HY324" s="7"/>
      <c r="HZ324" s="7"/>
      <c r="IA324" s="7"/>
      <c r="IB324" s="7"/>
      <c r="IC324" s="7"/>
      <c r="ID324" s="7"/>
      <c r="IE324" s="7"/>
    </row>
    <row r="325" spans="1:239" s="508" customFormat="1" ht="43.5" customHeight="1" x14ac:dyDescent="0.45">
      <c r="A325" s="513"/>
      <c r="B325" s="7"/>
      <c r="C325" s="7"/>
      <c r="D325" s="7"/>
      <c r="E325" s="7"/>
      <c r="F325" s="6"/>
      <c r="G325" s="514"/>
      <c r="H325" s="514"/>
      <c r="I325" s="514"/>
      <c r="J325" s="515"/>
      <c r="K325" s="514"/>
      <c r="L325" s="514"/>
      <c r="M325" s="514"/>
      <c r="N325" s="516"/>
      <c r="O325" s="512"/>
      <c r="P325" s="7"/>
      <c r="Q325" s="5"/>
      <c r="R325" s="5"/>
      <c r="S325" s="5"/>
      <c r="T325" s="5"/>
      <c r="U325" s="5"/>
      <c r="V325" s="7"/>
      <c r="W325" s="7"/>
      <c r="X325" s="7"/>
      <c r="Y325" s="7"/>
      <c r="Z325" s="7"/>
      <c r="AA325" s="7"/>
      <c r="AB325" s="7"/>
      <c r="AC325" s="7"/>
      <c r="AD325" s="7"/>
      <c r="AE325" s="7"/>
      <c r="AF325" s="7"/>
      <c r="AG325" s="7"/>
      <c r="AH325" s="7"/>
      <c r="AI325" s="7"/>
      <c r="AJ325" s="7"/>
      <c r="AK325" s="7"/>
      <c r="AL325" s="7"/>
      <c r="AM325" s="7"/>
      <c r="AN325" s="7"/>
      <c r="AO325" s="7"/>
      <c r="AP325" s="7"/>
      <c r="AQ325" s="7"/>
      <c r="AR325" s="7"/>
      <c r="AS325" s="7"/>
      <c r="AT325" s="7"/>
      <c r="AU325" s="7"/>
      <c r="AV325" s="7"/>
      <c r="AW325" s="7"/>
      <c r="AX325" s="7"/>
      <c r="AY325" s="7"/>
      <c r="AZ325" s="7"/>
      <c r="BA325" s="7"/>
      <c r="BB325" s="7"/>
      <c r="BC325" s="7"/>
      <c r="BD325" s="7"/>
      <c r="BE325" s="7"/>
      <c r="BF325" s="7"/>
      <c r="BG325" s="7"/>
      <c r="BH325" s="7"/>
      <c r="BI325" s="7"/>
      <c r="BJ325" s="7"/>
      <c r="BK325" s="7"/>
      <c r="BL325" s="7"/>
      <c r="BM325" s="7"/>
      <c r="BN325" s="7"/>
      <c r="BO325" s="7"/>
      <c r="BP325" s="7"/>
      <c r="BQ325" s="7"/>
      <c r="BR325" s="7"/>
      <c r="BS325" s="7"/>
      <c r="BT325" s="7"/>
      <c r="BU325" s="7"/>
      <c r="BV325" s="7"/>
      <c r="BW325" s="7"/>
      <c r="BX325" s="7"/>
      <c r="BY325" s="7"/>
      <c r="BZ325" s="7"/>
      <c r="CA325" s="7"/>
      <c r="CB325" s="7"/>
      <c r="CC325" s="7"/>
      <c r="CD325" s="7"/>
      <c r="CE325" s="7"/>
      <c r="CF325" s="7"/>
      <c r="CG325" s="7"/>
      <c r="CH325" s="7"/>
      <c r="CI325" s="7"/>
      <c r="CJ325" s="7"/>
      <c r="CK325" s="7"/>
      <c r="CL325" s="7"/>
      <c r="CM325" s="7"/>
      <c r="CN325" s="7"/>
      <c r="CO325" s="7"/>
      <c r="CP325" s="7"/>
      <c r="CQ325" s="7"/>
      <c r="CR325" s="7"/>
      <c r="CS325" s="7"/>
      <c r="CT325" s="7"/>
      <c r="CU325" s="7"/>
      <c r="CV325" s="7"/>
      <c r="CW325" s="7"/>
      <c r="CX325" s="7"/>
      <c r="CY325" s="7"/>
      <c r="CZ325" s="7"/>
      <c r="DA325" s="7"/>
      <c r="DB325" s="7"/>
      <c r="DC325" s="7"/>
      <c r="DD325" s="7"/>
      <c r="DE325" s="7"/>
      <c r="DF325" s="7"/>
      <c r="DG325" s="7"/>
      <c r="DH325" s="7"/>
      <c r="DI325" s="7"/>
      <c r="DJ325" s="7"/>
      <c r="DK325" s="7"/>
      <c r="DL325" s="7"/>
      <c r="DM325" s="7"/>
      <c r="DN325" s="7"/>
      <c r="DO325" s="7"/>
      <c r="DP325" s="7"/>
      <c r="DQ325" s="7"/>
      <c r="DR325" s="7"/>
      <c r="DS325" s="7"/>
      <c r="DT325" s="7"/>
      <c r="DU325" s="7"/>
      <c r="DV325" s="7"/>
      <c r="DW325" s="7"/>
      <c r="DX325" s="7"/>
      <c r="DY325" s="7"/>
      <c r="DZ325" s="7"/>
      <c r="EA325" s="7"/>
      <c r="EB325" s="7"/>
      <c r="EC325" s="7"/>
      <c r="ED325" s="7"/>
      <c r="EE325" s="7"/>
      <c r="EF325" s="7"/>
      <c r="EG325" s="7"/>
      <c r="EH325" s="7"/>
      <c r="EI325" s="7"/>
      <c r="EJ325" s="7"/>
      <c r="EK325" s="7"/>
      <c r="EL325" s="7"/>
      <c r="EM325" s="7"/>
      <c r="EN325" s="7"/>
      <c r="EO325" s="7"/>
      <c r="EP325" s="7"/>
      <c r="EQ325" s="7"/>
      <c r="ER325" s="7"/>
      <c r="ES325" s="7"/>
      <c r="ET325" s="7"/>
      <c r="EU325" s="7"/>
      <c r="EV325" s="7"/>
      <c r="EW325" s="7"/>
      <c r="EX325" s="7"/>
      <c r="EY325" s="7"/>
      <c r="EZ325" s="7"/>
      <c r="FA325" s="7"/>
      <c r="FB325" s="7"/>
      <c r="FC325" s="7"/>
      <c r="FD325" s="7"/>
      <c r="FE325" s="7"/>
      <c r="FF325" s="7"/>
      <c r="FG325" s="7"/>
      <c r="FH325" s="7"/>
      <c r="FI325" s="7"/>
      <c r="FJ325" s="7"/>
      <c r="FK325" s="7"/>
      <c r="FL325" s="7"/>
      <c r="FM325" s="7"/>
      <c r="FN325" s="7"/>
      <c r="FO325" s="7"/>
      <c r="FP325" s="7"/>
      <c r="FQ325" s="7"/>
      <c r="FR325" s="7"/>
      <c r="FS325" s="7"/>
      <c r="FT325" s="7"/>
      <c r="FU325" s="7"/>
      <c r="FV325" s="7"/>
      <c r="FW325" s="7"/>
      <c r="FX325" s="7"/>
      <c r="FY325" s="7"/>
      <c r="FZ325" s="7"/>
      <c r="GA325" s="7"/>
      <c r="GB325" s="7"/>
      <c r="GC325" s="7"/>
      <c r="GD325" s="7"/>
      <c r="GE325" s="7"/>
      <c r="GF325" s="7"/>
      <c r="GG325" s="7"/>
      <c r="GH325" s="7"/>
      <c r="GI325" s="7"/>
      <c r="GJ325" s="7"/>
      <c r="GK325" s="7"/>
      <c r="GL325" s="7"/>
      <c r="GM325" s="7"/>
      <c r="GN325" s="7"/>
      <c r="GO325" s="7"/>
      <c r="GP325" s="7"/>
      <c r="GQ325" s="7"/>
      <c r="GR325" s="7"/>
      <c r="GS325" s="7"/>
      <c r="GT325" s="7"/>
      <c r="GU325" s="7"/>
      <c r="GV325" s="7"/>
      <c r="GW325" s="7"/>
      <c r="GX325" s="7"/>
      <c r="GY325" s="7"/>
      <c r="GZ325" s="7"/>
      <c r="HA325" s="7"/>
      <c r="HB325" s="7"/>
      <c r="HC325" s="7"/>
      <c r="HD325" s="7"/>
      <c r="HE325" s="7"/>
      <c r="HF325" s="7"/>
      <c r="HG325" s="7"/>
      <c r="HH325" s="7"/>
      <c r="HI325" s="7"/>
      <c r="HJ325" s="7"/>
      <c r="HK325" s="7"/>
      <c r="HL325" s="7"/>
      <c r="HM325" s="7"/>
      <c r="HN325" s="7"/>
      <c r="HO325" s="7"/>
      <c r="HP325" s="7"/>
      <c r="HQ325" s="7"/>
      <c r="HR325" s="7"/>
      <c r="HS325" s="7"/>
      <c r="HT325" s="7"/>
      <c r="HU325" s="7"/>
      <c r="HV325" s="7"/>
      <c r="HW325" s="7"/>
      <c r="HX325" s="7"/>
      <c r="HY325" s="7"/>
      <c r="HZ325" s="7"/>
      <c r="IA325" s="7"/>
      <c r="IB325" s="7"/>
      <c r="IC325" s="7"/>
      <c r="ID325" s="7"/>
      <c r="IE325" s="7"/>
    </row>
    <row r="326" spans="1:239" ht="8.25" customHeight="1" x14ac:dyDescent="0.45">
      <c r="C326" s="517"/>
      <c r="G326" s="518"/>
      <c r="H326" s="519"/>
      <c r="I326" s="519"/>
      <c r="J326" s="519"/>
      <c r="K326" s="419"/>
      <c r="O326" s="4"/>
      <c r="P326" s="5"/>
      <c r="Q326" s="5"/>
      <c r="R326" s="5"/>
      <c r="S326" s="5"/>
      <c r="T326" s="5"/>
      <c r="U326" s="5"/>
      <c r="V326" s="5"/>
      <c r="W326" s="5"/>
      <c r="X326" s="5"/>
      <c r="Y326" s="5"/>
      <c r="Z326" s="5"/>
      <c r="AA326" s="5"/>
      <c r="AB326" s="5"/>
      <c r="AC326" s="5"/>
      <c r="AD326" s="5"/>
      <c r="AE326" s="5"/>
      <c r="AF326" s="5"/>
      <c r="AG326" s="5"/>
      <c r="AH326" s="5"/>
      <c r="AI326" s="5"/>
      <c r="AJ326" s="5"/>
      <c r="AK326" s="5"/>
      <c r="AL326" s="5"/>
      <c r="AM326" s="5"/>
      <c r="AN326" s="5"/>
      <c r="AO326" s="5"/>
      <c r="AP326" s="5"/>
      <c r="AQ326" s="5"/>
      <c r="AR326" s="5"/>
      <c r="AS326" s="5"/>
      <c r="AT326" s="5"/>
      <c r="AU326" s="5"/>
      <c r="AV326" s="5"/>
      <c r="AW326" s="5"/>
      <c r="AX326" s="5"/>
      <c r="AY326" s="5"/>
      <c r="AZ326" s="5"/>
      <c r="BA326" s="5"/>
      <c r="BB326" s="5"/>
      <c r="BC326" s="5"/>
      <c r="BD326" s="5"/>
      <c r="BE326" s="5"/>
      <c r="BF326" s="5"/>
      <c r="BG326" s="5"/>
      <c r="BH326" s="5"/>
      <c r="BI326" s="5"/>
      <c r="BJ326" s="5"/>
      <c r="BK326" s="5"/>
      <c r="BL326" s="5"/>
      <c r="BM326" s="5"/>
      <c r="BN326" s="5"/>
      <c r="BO326" s="5"/>
      <c r="BP326" s="5"/>
      <c r="BQ326" s="5"/>
      <c r="BR326" s="5"/>
      <c r="BS326" s="5"/>
      <c r="BT326" s="5"/>
      <c r="BU326" s="5"/>
      <c r="BV326" s="5"/>
      <c r="BW326" s="5"/>
      <c r="BX326" s="5"/>
      <c r="BY326" s="5"/>
      <c r="BZ326" s="5"/>
      <c r="CA326" s="5"/>
      <c r="CB326" s="5"/>
      <c r="CC326" s="5"/>
      <c r="CD326" s="5"/>
      <c r="CE326" s="5"/>
      <c r="CF326" s="5"/>
      <c r="CG326" s="5"/>
      <c r="CH326" s="5"/>
      <c r="CI326" s="5"/>
      <c r="CJ326" s="5"/>
      <c r="CK326" s="5"/>
      <c r="CL326" s="5"/>
      <c r="CM326" s="5"/>
      <c r="CN326" s="5"/>
      <c r="CO326" s="5"/>
      <c r="CP326" s="5"/>
      <c r="CQ326" s="5"/>
      <c r="CR326" s="5"/>
      <c r="CS326" s="5"/>
      <c r="CT326" s="5"/>
      <c r="CU326" s="5"/>
      <c r="CV326" s="5"/>
      <c r="CW326" s="5"/>
      <c r="CX326" s="5"/>
      <c r="CY326" s="5"/>
      <c r="CZ326" s="5"/>
      <c r="DA326" s="5"/>
      <c r="DB326" s="5"/>
      <c r="DC326" s="5"/>
      <c r="DD326" s="5"/>
      <c r="DE326" s="5"/>
      <c r="DF326" s="5"/>
      <c r="DG326" s="5"/>
      <c r="DH326" s="5"/>
      <c r="DI326" s="5"/>
      <c r="DJ326" s="5"/>
      <c r="DK326" s="5"/>
      <c r="DL326" s="5"/>
      <c r="DM326" s="5"/>
      <c r="DN326" s="5"/>
      <c r="DO326" s="5"/>
      <c r="DP326" s="5"/>
      <c r="DQ326" s="5"/>
      <c r="DR326" s="5"/>
      <c r="DS326" s="5"/>
      <c r="DT326" s="5"/>
      <c r="DU326" s="5"/>
      <c r="DV326" s="5"/>
      <c r="DW326" s="5"/>
      <c r="DX326" s="5"/>
      <c r="DY326" s="5"/>
      <c r="DZ326" s="5"/>
      <c r="EA326" s="5"/>
      <c r="EB326" s="5"/>
      <c r="EC326" s="5"/>
      <c r="ED326" s="5"/>
      <c r="EE326" s="5"/>
      <c r="EF326" s="5"/>
      <c r="EG326" s="5"/>
      <c r="EH326" s="5"/>
      <c r="EI326" s="5"/>
      <c r="EJ326" s="5"/>
      <c r="EK326" s="5"/>
      <c r="EL326" s="5"/>
      <c r="EM326" s="5"/>
      <c r="EN326" s="5"/>
      <c r="EO326" s="5"/>
      <c r="EP326" s="5"/>
      <c r="EQ326" s="5"/>
      <c r="ER326" s="5"/>
      <c r="ES326" s="5"/>
      <c r="ET326" s="5"/>
      <c r="EU326" s="5"/>
      <c r="EV326" s="5"/>
      <c r="EW326" s="5"/>
      <c r="EX326" s="5"/>
      <c r="EY326" s="5"/>
      <c r="EZ326" s="5"/>
      <c r="FA326" s="5"/>
      <c r="FB326" s="5"/>
      <c r="FC326" s="5"/>
      <c r="FD326" s="5"/>
      <c r="FE326" s="5"/>
      <c r="FF326" s="5"/>
      <c r="FG326" s="5"/>
      <c r="FH326" s="5"/>
      <c r="FI326" s="5"/>
      <c r="FJ326" s="5"/>
      <c r="FK326" s="5"/>
      <c r="FL326" s="5"/>
      <c r="FM326" s="5"/>
      <c r="FN326" s="5"/>
      <c r="FO326" s="5"/>
      <c r="FP326" s="5"/>
      <c r="FQ326" s="5"/>
      <c r="FR326" s="5"/>
      <c r="FS326" s="5"/>
      <c r="FT326" s="5"/>
      <c r="FU326" s="5"/>
      <c r="FV326" s="5"/>
      <c r="FW326" s="5"/>
      <c r="FX326" s="5"/>
      <c r="FY326" s="5"/>
      <c r="FZ326" s="5"/>
      <c r="GA326" s="5"/>
      <c r="GB326" s="5"/>
      <c r="GC326" s="5"/>
      <c r="GD326" s="5"/>
      <c r="GE326" s="5"/>
      <c r="GF326" s="5"/>
      <c r="GG326" s="5"/>
      <c r="GH326" s="5"/>
      <c r="GI326" s="5"/>
      <c r="GJ326" s="5"/>
      <c r="GK326" s="5"/>
      <c r="GL326" s="5"/>
      <c r="GM326" s="5"/>
      <c r="GN326" s="5"/>
      <c r="GO326" s="5"/>
      <c r="GP326" s="5"/>
      <c r="GQ326" s="5"/>
      <c r="GR326" s="5"/>
      <c r="GS326" s="5"/>
      <c r="GT326" s="5"/>
      <c r="GU326" s="5"/>
      <c r="GV326" s="5"/>
      <c r="GW326" s="5"/>
      <c r="GX326" s="5"/>
      <c r="GY326" s="5"/>
      <c r="GZ326" s="5"/>
      <c r="HA326" s="5"/>
      <c r="HB326" s="5"/>
      <c r="HC326" s="5"/>
      <c r="HD326" s="5"/>
      <c r="HE326" s="5"/>
      <c r="HF326" s="5"/>
      <c r="HG326" s="5"/>
      <c r="HH326" s="5"/>
      <c r="HI326" s="5"/>
      <c r="HJ326" s="5"/>
      <c r="HK326" s="5"/>
      <c r="HL326" s="5"/>
      <c r="HM326" s="5"/>
      <c r="HN326" s="5"/>
      <c r="HO326" s="5"/>
      <c r="HP326" s="5"/>
      <c r="HQ326" s="5"/>
      <c r="HR326" s="5"/>
      <c r="HS326" s="5"/>
      <c r="HT326" s="5"/>
      <c r="HU326" s="5"/>
      <c r="HV326" s="5"/>
      <c r="HW326" s="5"/>
      <c r="HX326" s="5"/>
      <c r="HY326" s="5"/>
      <c r="HZ326" s="5"/>
      <c r="IA326" s="5"/>
      <c r="IB326" s="5"/>
      <c r="IC326" s="5"/>
      <c r="ID326" s="5"/>
      <c r="IE326" s="5"/>
    </row>
    <row r="327" spans="1:239" ht="172.5" hidden="1" customHeight="1" x14ac:dyDescent="0.45">
      <c r="H327" s="520"/>
      <c r="I327" s="520"/>
      <c r="J327" s="520"/>
      <c r="O327" s="4"/>
      <c r="P327" s="5"/>
      <c r="Q327" s="5"/>
      <c r="R327" s="5"/>
      <c r="S327" s="5"/>
      <c r="T327" s="5"/>
      <c r="U327" s="5"/>
      <c r="V327" s="5"/>
      <c r="W327" s="5"/>
      <c r="X327" s="5"/>
      <c r="Y327" s="5"/>
      <c r="Z327" s="5"/>
      <c r="AA327" s="5"/>
      <c r="AB327" s="5"/>
      <c r="AC327" s="5"/>
      <c r="AD327" s="5"/>
      <c r="AE327" s="5"/>
      <c r="AF327" s="5"/>
      <c r="AG327" s="5"/>
      <c r="AH327" s="5"/>
      <c r="AI327" s="5"/>
      <c r="AJ327" s="5"/>
      <c r="AK327" s="5"/>
      <c r="AL327" s="5"/>
      <c r="AM327" s="5"/>
      <c r="AN327" s="5"/>
      <c r="AO327" s="5"/>
      <c r="AP327" s="5"/>
      <c r="AQ327" s="5"/>
      <c r="AR327" s="5"/>
      <c r="AS327" s="5"/>
      <c r="AT327" s="5"/>
      <c r="AU327" s="5"/>
      <c r="AV327" s="5"/>
      <c r="AW327" s="5"/>
      <c r="AX327" s="5"/>
      <c r="AY327" s="5"/>
      <c r="AZ327" s="5"/>
      <c r="BA327" s="5"/>
      <c r="BB327" s="5"/>
      <c r="BC327" s="5"/>
      <c r="BD327" s="5"/>
      <c r="BE327" s="5"/>
      <c r="BF327" s="5"/>
      <c r="BG327" s="5"/>
      <c r="BH327" s="5"/>
      <c r="BI327" s="5"/>
      <c r="BJ327" s="5"/>
      <c r="BK327" s="5"/>
      <c r="BL327" s="5"/>
      <c r="BM327" s="5"/>
      <c r="BN327" s="5"/>
      <c r="BO327" s="5"/>
      <c r="BP327" s="5"/>
      <c r="BQ327" s="5"/>
      <c r="BR327" s="5"/>
      <c r="BS327" s="5"/>
      <c r="BT327" s="5"/>
      <c r="BU327" s="5"/>
      <c r="BV327" s="5"/>
      <c r="BW327" s="5"/>
      <c r="BX327" s="5"/>
      <c r="BY327" s="5"/>
      <c r="BZ327" s="5"/>
      <c r="CA327" s="5"/>
      <c r="CB327" s="5"/>
      <c r="CC327" s="5"/>
      <c r="CD327" s="5"/>
      <c r="CE327" s="5"/>
      <c r="CF327" s="5"/>
      <c r="CG327" s="5"/>
      <c r="CH327" s="5"/>
      <c r="CI327" s="5"/>
      <c r="CJ327" s="5"/>
      <c r="CK327" s="5"/>
      <c r="CL327" s="5"/>
      <c r="CM327" s="5"/>
      <c r="CN327" s="5"/>
      <c r="CO327" s="5"/>
      <c r="CP327" s="5"/>
      <c r="CQ327" s="5"/>
      <c r="CR327" s="5"/>
      <c r="CS327" s="5"/>
      <c r="CT327" s="5"/>
      <c r="CU327" s="5"/>
      <c r="CV327" s="5"/>
      <c r="CW327" s="5"/>
      <c r="CX327" s="5"/>
      <c r="CY327" s="5"/>
      <c r="CZ327" s="5"/>
      <c r="DA327" s="5"/>
      <c r="DB327" s="5"/>
      <c r="DC327" s="5"/>
      <c r="DD327" s="5"/>
      <c r="DE327" s="5"/>
      <c r="DF327" s="5"/>
      <c r="DG327" s="5"/>
      <c r="DH327" s="5"/>
      <c r="DI327" s="5"/>
      <c r="DJ327" s="5"/>
      <c r="DK327" s="5"/>
      <c r="DL327" s="5"/>
      <c r="DM327" s="5"/>
      <c r="DN327" s="5"/>
      <c r="DO327" s="5"/>
      <c r="DP327" s="5"/>
      <c r="DQ327" s="5"/>
      <c r="DR327" s="5"/>
      <c r="DS327" s="5"/>
      <c r="DT327" s="5"/>
      <c r="DU327" s="5"/>
      <c r="DV327" s="5"/>
      <c r="DW327" s="5"/>
      <c r="DX327" s="5"/>
      <c r="DY327" s="5"/>
      <c r="DZ327" s="5"/>
      <c r="EA327" s="5"/>
      <c r="EB327" s="5"/>
      <c r="EC327" s="5"/>
      <c r="ED327" s="5"/>
      <c r="EE327" s="5"/>
      <c r="EF327" s="5"/>
      <c r="EG327" s="5"/>
      <c r="EH327" s="5"/>
      <c r="EI327" s="5"/>
      <c r="EJ327" s="5"/>
      <c r="EK327" s="5"/>
      <c r="EL327" s="5"/>
      <c r="EM327" s="5"/>
      <c r="EN327" s="5"/>
      <c r="EO327" s="5"/>
      <c r="EP327" s="5"/>
      <c r="EQ327" s="5"/>
      <c r="ER327" s="5"/>
      <c r="ES327" s="5"/>
      <c r="ET327" s="5"/>
      <c r="EU327" s="5"/>
      <c r="EV327" s="5"/>
      <c r="EW327" s="5"/>
      <c r="EX327" s="5"/>
      <c r="EY327" s="5"/>
      <c r="EZ327" s="5"/>
      <c r="FA327" s="5"/>
      <c r="FB327" s="5"/>
      <c r="FC327" s="5"/>
      <c r="FD327" s="5"/>
      <c r="FE327" s="5"/>
      <c r="FF327" s="5"/>
      <c r="FG327" s="5"/>
      <c r="FH327" s="5"/>
      <c r="FI327" s="5"/>
      <c r="FJ327" s="5"/>
      <c r="FK327" s="5"/>
      <c r="FL327" s="5"/>
      <c r="FM327" s="5"/>
      <c r="FN327" s="5"/>
      <c r="FO327" s="5"/>
      <c r="FP327" s="5"/>
      <c r="FQ327" s="5"/>
      <c r="FR327" s="5"/>
      <c r="FS327" s="5"/>
      <c r="FT327" s="5"/>
      <c r="FU327" s="5"/>
      <c r="FV327" s="5"/>
      <c r="FW327" s="5"/>
      <c r="FX327" s="5"/>
      <c r="FY327" s="5"/>
      <c r="FZ327" s="5"/>
      <c r="GA327" s="5"/>
      <c r="GB327" s="5"/>
      <c r="GC327" s="5"/>
      <c r="GD327" s="5"/>
      <c r="GE327" s="5"/>
      <c r="GF327" s="5"/>
      <c r="GG327" s="5"/>
      <c r="GH327" s="5"/>
      <c r="GI327" s="5"/>
      <c r="GJ327" s="5"/>
      <c r="GK327" s="5"/>
      <c r="GL327" s="5"/>
      <c r="GM327" s="5"/>
      <c r="GN327" s="5"/>
      <c r="GO327" s="5"/>
      <c r="GP327" s="5"/>
      <c r="GQ327" s="5"/>
      <c r="GR327" s="5"/>
      <c r="GS327" s="5"/>
      <c r="GT327" s="5"/>
      <c r="GU327" s="5"/>
      <c r="GV327" s="5"/>
      <c r="GW327" s="5"/>
      <c r="GX327" s="5"/>
      <c r="GY327" s="5"/>
      <c r="GZ327" s="5"/>
      <c r="HA327" s="5"/>
      <c r="HB327" s="5"/>
      <c r="HC327" s="5"/>
      <c r="HD327" s="5"/>
      <c r="HE327" s="5"/>
      <c r="HF327" s="5"/>
      <c r="HG327" s="5"/>
      <c r="HH327" s="5"/>
      <c r="HI327" s="5"/>
      <c r="HJ327" s="5"/>
      <c r="HK327" s="5"/>
      <c r="HL327" s="5"/>
      <c r="HM327" s="5"/>
      <c r="HN327" s="5"/>
      <c r="HO327" s="5"/>
      <c r="HP327" s="5"/>
      <c r="HQ327" s="5"/>
      <c r="HR327" s="5"/>
      <c r="HS327" s="5"/>
      <c r="HT327" s="5"/>
      <c r="HU327" s="5"/>
      <c r="HV327" s="5"/>
      <c r="HW327" s="5"/>
      <c r="HX327" s="5"/>
      <c r="HY327" s="5"/>
      <c r="HZ327" s="5"/>
      <c r="IA327" s="5"/>
      <c r="IB327" s="5"/>
      <c r="IC327" s="5"/>
      <c r="ID327" s="5"/>
      <c r="IE327" s="5"/>
    </row>
    <row r="328" spans="1:239" x14ac:dyDescent="0.45">
      <c r="G328" s="520"/>
      <c r="H328" s="521"/>
      <c r="I328" s="520"/>
      <c r="J328" s="520"/>
      <c r="K328" s="520"/>
      <c r="O328" s="4"/>
      <c r="P328" s="5"/>
      <c r="Q328" s="5"/>
      <c r="R328" s="5"/>
      <c r="S328" s="5"/>
      <c r="T328" s="5"/>
      <c r="U328" s="5"/>
      <c r="V328" s="5"/>
      <c r="W328" s="5"/>
      <c r="X328" s="5"/>
      <c r="Y328" s="5"/>
      <c r="Z328" s="5"/>
      <c r="AA328" s="5"/>
      <c r="AB328" s="5"/>
      <c r="AC328" s="5"/>
      <c r="AD328" s="5"/>
      <c r="AE328" s="5"/>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s="5"/>
      <c r="BI328" s="5"/>
      <c r="BJ328" s="5"/>
      <c r="BK328" s="5"/>
      <c r="BL328" s="5"/>
      <c r="BM328" s="5"/>
      <c r="BN328" s="5"/>
      <c r="BO328" s="5"/>
      <c r="BP328" s="5"/>
      <c r="BQ328" s="5"/>
      <c r="BR328" s="5"/>
      <c r="BS328" s="5"/>
      <c r="BT328" s="5"/>
      <c r="BU328" s="5"/>
      <c r="BV328" s="5"/>
      <c r="BW328" s="5"/>
      <c r="BX328" s="5"/>
      <c r="BY328" s="5"/>
      <c r="BZ328" s="5"/>
      <c r="CA328" s="5"/>
      <c r="CB328" s="5"/>
      <c r="CC328" s="5"/>
      <c r="CD328" s="5"/>
      <c r="CE328" s="5"/>
      <c r="CF328" s="5"/>
      <c r="CG328" s="5"/>
      <c r="CH328" s="5"/>
      <c r="CI328" s="5"/>
      <c r="CJ328" s="5"/>
      <c r="CK328" s="5"/>
      <c r="CL328" s="5"/>
      <c r="CM328" s="5"/>
      <c r="CN328" s="5"/>
      <c r="CO328" s="5"/>
      <c r="CP328" s="5"/>
      <c r="CQ328" s="5"/>
      <c r="CR328" s="5"/>
      <c r="CS328" s="5"/>
      <c r="CT328" s="5"/>
      <c r="CU328" s="5"/>
      <c r="CV328" s="5"/>
      <c r="CW328" s="5"/>
      <c r="CX328" s="5"/>
      <c r="CY328" s="5"/>
      <c r="CZ328" s="5"/>
      <c r="DA328" s="5"/>
      <c r="DB328" s="5"/>
      <c r="DC328" s="5"/>
      <c r="DD328" s="5"/>
      <c r="DE328" s="5"/>
      <c r="DF328" s="5"/>
      <c r="DG328" s="5"/>
      <c r="DH328" s="5"/>
      <c r="DI328" s="5"/>
      <c r="DJ328" s="5"/>
      <c r="DK328" s="5"/>
      <c r="DL328" s="5"/>
      <c r="DM328" s="5"/>
      <c r="DN328" s="5"/>
      <c r="DO328" s="5"/>
      <c r="DP328" s="5"/>
      <c r="DQ328" s="5"/>
      <c r="DR328" s="5"/>
      <c r="DS328" s="5"/>
      <c r="DT328" s="5"/>
      <c r="DU328" s="5"/>
      <c r="DV328" s="5"/>
      <c r="DW328" s="5"/>
      <c r="DX328" s="5"/>
      <c r="DY328" s="5"/>
      <c r="DZ328" s="5"/>
      <c r="EA328" s="5"/>
      <c r="EB328" s="5"/>
      <c r="EC328" s="5"/>
      <c r="ED328" s="5"/>
      <c r="EE328" s="5"/>
      <c r="EF328" s="5"/>
      <c r="EG328" s="5"/>
      <c r="EH328" s="5"/>
      <c r="EI328" s="5"/>
      <c r="EJ328" s="5"/>
      <c r="EK328" s="5"/>
      <c r="EL328" s="5"/>
      <c r="EM328" s="5"/>
      <c r="EN328" s="5"/>
      <c r="EO328" s="5"/>
      <c r="EP328" s="5"/>
      <c r="EQ328" s="5"/>
      <c r="ER328" s="5"/>
      <c r="ES328" s="5"/>
      <c r="ET328" s="5"/>
      <c r="EU328" s="5"/>
      <c r="EV328" s="5"/>
      <c r="EW328" s="5"/>
      <c r="EX328" s="5"/>
      <c r="EY328" s="5"/>
      <c r="EZ328" s="5"/>
      <c r="FA328" s="5"/>
      <c r="FB328" s="5"/>
      <c r="FC328" s="5"/>
      <c r="FD328" s="5"/>
      <c r="FE328" s="5"/>
      <c r="FF328" s="5"/>
      <c r="FG328" s="5"/>
      <c r="FH328" s="5"/>
      <c r="FI328" s="5"/>
      <c r="FJ328" s="5"/>
      <c r="FK328" s="5"/>
      <c r="FL328" s="5"/>
      <c r="FM328" s="5"/>
      <c r="FN328" s="5"/>
      <c r="FO328" s="5"/>
      <c r="FP328" s="5"/>
      <c r="FQ328" s="5"/>
      <c r="FR328" s="5"/>
      <c r="FS328" s="5"/>
      <c r="FT328" s="5"/>
      <c r="FU328" s="5"/>
      <c r="FV328" s="5"/>
      <c r="FW328" s="5"/>
      <c r="FX328" s="5"/>
      <c r="FY328" s="5"/>
      <c r="FZ328" s="5"/>
      <c r="GA328" s="5"/>
      <c r="GB328" s="5"/>
      <c r="GC328" s="5"/>
      <c r="GD328" s="5"/>
      <c r="GE328" s="5"/>
      <c r="GF328" s="5"/>
      <c r="GG328" s="5"/>
      <c r="GH328" s="5"/>
      <c r="GI328" s="5"/>
      <c r="GJ328" s="5"/>
      <c r="GK328" s="5"/>
      <c r="GL328" s="5"/>
      <c r="GM328" s="5"/>
      <c r="GN328" s="5"/>
      <c r="GO328" s="5"/>
      <c r="GP328" s="5"/>
      <c r="GQ328" s="5"/>
      <c r="GR328" s="5"/>
      <c r="GS328" s="5"/>
      <c r="GT328" s="5"/>
      <c r="GU328" s="5"/>
      <c r="GV328" s="5"/>
      <c r="GW328" s="5"/>
      <c r="GX328" s="5"/>
      <c r="GY328" s="5"/>
      <c r="GZ328" s="5"/>
      <c r="HA328" s="5"/>
      <c r="HB328" s="5"/>
      <c r="HC328" s="5"/>
      <c r="HD328" s="5"/>
      <c r="HE328" s="5"/>
      <c r="HF328" s="5"/>
      <c r="HG328" s="5"/>
      <c r="HH328" s="5"/>
      <c r="HI328" s="5"/>
      <c r="HJ328" s="5"/>
      <c r="HK328" s="5"/>
      <c r="HL328" s="5"/>
      <c r="HM328" s="5"/>
      <c r="HN328" s="5"/>
      <c r="HO328" s="5"/>
      <c r="HP328" s="5"/>
      <c r="HQ328" s="5"/>
      <c r="HR328" s="5"/>
      <c r="HS328" s="5"/>
      <c r="HT328" s="5"/>
      <c r="HU328" s="5"/>
      <c r="HV328" s="5"/>
      <c r="HW328" s="5"/>
      <c r="HX328" s="5"/>
      <c r="HY328" s="5"/>
      <c r="HZ328" s="5"/>
      <c r="IA328" s="5"/>
      <c r="IB328" s="5"/>
      <c r="IC328" s="5"/>
      <c r="ID328" s="5"/>
      <c r="IE328" s="5"/>
    </row>
    <row r="329" spans="1:239" x14ac:dyDescent="0.45">
      <c r="E329" s="534"/>
      <c r="F329" s="534"/>
      <c r="G329" s="520"/>
      <c r="H329" s="517"/>
      <c r="I329" s="517"/>
      <c r="J329" s="517"/>
      <c r="K329" s="517"/>
      <c r="L329" s="522"/>
      <c r="M329" s="522"/>
      <c r="N329" s="523"/>
      <c r="O329" s="4"/>
      <c r="P329" s="5"/>
      <c r="Q329" s="5"/>
      <c r="R329" s="5"/>
      <c r="S329" s="5"/>
      <c r="T329" s="5"/>
      <c r="U329" s="5"/>
      <c r="V329" s="5"/>
      <c r="W329" s="5"/>
      <c r="X329" s="5"/>
      <c r="Y329" s="5"/>
      <c r="Z329" s="5"/>
      <c r="AA329" s="5"/>
      <c r="AB329" s="5"/>
      <c r="AC329" s="5"/>
      <c r="AD329" s="5"/>
      <c r="AE329" s="5"/>
      <c r="AF329" s="5"/>
      <c r="AG329" s="5"/>
      <c r="AH329" s="5"/>
      <c r="AI329" s="5"/>
      <c r="AJ329" s="5"/>
      <c r="AK329" s="5"/>
      <c r="AL329" s="5"/>
      <c r="AM329" s="5"/>
      <c r="AN329" s="5"/>
      <c r="AO329" s="5"/>
      <c r="AP329" s="5"/>
      <c r="AQ329" s="5"/>
      <c r="AR329" s="5"/>
      <c r="AS329" s="5"/>
      <c r="AT329" s="5"/>
      <c r="AU329" s="5"/>
      <c r="AV329" s="5"/>
      <c r="AW329" s="5"/>
      <c r="AX329" s="5"/>
      <c r="AY329" s="5"/>
      <c r="AZ329" s="5"/>
      <c r="BA329" s="5"/>
      <c r="BB329" s="5"/>
      <c r="BC329" s="5"/>
      <c r="BD329" s="5"/>
      <c r="BE329" s="5"/>
      <c r="BF329" s="5"/>
      <c r="BG329" s="5"/>
      <c r="BH329" s="5"/>
      <c r="BI329" s="5"/>
      <c r="BJ329" s="5"/>
      <c r="BK329" s="5"/>
      <c r="BL329" s="5"/>
      <c r="BM329" s="5"/>
      <c r="BN329" s="5"/>
      <c r="BO329" s="5"/>
      <c r="BP329" s="5"/>
      <c r="BQ329" s="5"/>
      <c r="BR329" s="5"/>
      <c r="BS329" s="5"/>
      <c r="BT329" s="5"/>
      <c r="BU329" s="5"/>
      <c r="BV329" s="5"/>
      <c r="BW329" s="5"/>
      <c r="BX329" s="5"/>
      <c r="BY329" s="5"/>
      <c r="BZ329" s="5"/>
      <c r="CA329" s="5"/>
      <c r="CB329" s="5"/>
      <c r="CC329" s="5"/>
      <c r="CD329" s="5"/>
      <c r="CE329" s="5"/>
      <c r="CF329" s="5"/>
      <c r="CG329" s="5"/>
      <c r="CH329" s="5"/>
      <c r="CI329" s="5"/>
      <c r="CJ329" s="5"/>
      <c r="CK329" s="5"/>
      <c r="CL329" s="5"/>
      <c r="CM329" s="5"/>
      <c r="CN329" s="5"/>
      <c r="CO329" s="5"/>
      <c r="CP329" s="5"/>
      <c r="CQ329" s="5"/>
      <c r="CR329" s="5"/>
      <c r="CS329" s="5"/>
      <c r="CT329" s="5"/>
      <c r="CU329" s="5"/>
      <c r="CV329" s="5"/>
      <c r="CW329" s="5"/>
      <c r="CX329" s="5"/>
      <c r="CY329" s="5"/>
      <c r="CZ329" s="5"/>
      <c r="DA329" s="5"/>
      <c r="DB329" s="5"/>
      <c r="DC329" s="5"/>
      <c r="DD329" s="5"/>
      <c r="DE329" s="5"/>
      <c r="DF329" s="5"/>
      <c r="DG329" s="5"/>
      <c r="DH329" s="5"/>
      <c r="DI329" s="5"/>
      <c r="DJ329" s="5"/>
      <c r="DK329" s="5"/>
      <c r="DL329" s="5"/>
      <c r="DM329" s="5"/>
      <c r="DN329" s="5"/>
      <c r="DO329" s="5"/>
      <c r="DP329" s="5"/>
      <c r="DQ329" s="5"/>
      <c r="DR329" s="5"/>
      <c r="DS329" s="5"/>
      <c r="DT329" s="5"/>
      <c r="DU329" s="5"/>
      <c r="DV329" s="5"/>
      <c r="DW329" s="5"/>
      <c r="DX329" s="5"/>
      <c r="DY329" s="5"/>
      <c r="DZ329" s="5"/>
      <c r="EA329" s="5"/>
      <c r="EB329" s="5"/>
      <c r="EC329" s="5"/>
      <c r="ED329" s="5"/>
      <c r="EE329" s="5"/>
      <c r="EF329" s="5"/>
      <c r="EG329" s="5"/>
      <c r="EH329" s="5"/>
      <c r="EI329" s="5"/>
      <c r="EJ329" s="5"/>
      <c r="EK329" s="5"/>
      <c r="EL329" s="5"/>
      <c r="EM329" s="5"/>
      <c r="EN329" s="5"/>
      <c r="EO329" s="5"/>
      <c r="EP329" s="5"/>
      <c r="EQ329" s="5"/>
      <c r="ER329" s="5"/>
      <c r="ES329" s="5"/>
      <c r="ET329" s="5"/>
      <c r="EU329" s="5"/>
      <c r="EV329" s="5"/>
      <c r="EW329" s="5"/>
      <c r="EX329" s="5"/>
      <c r="EY329" s="5"/>
      <c r="EZ329" s="5"/>
      <c r="FA329" s="5"/>
      <c r="FB329" s="5"/>
      <c r="FC329" s="5"/>
      <c r="FD329" s="5"/>
      <c r="FE329" s="5"/>
      <c r="FF329" s="5"/>
      <c r="FG329" s="5"/>
      <c r="FH329" s="5"/>
      <c r="FI329" s="5"/>
      <c r="FJ329" s="5"/>
      <c r="FK329" s="5"/>
      <c r="FL329" s="5"/>
      <c r="FM329" s="5"/>
      <c r="FN329" s="5"/>
      <c r="FO329" s="5"/>
      <c r="FP329" s="5"/>
      <c r="FQ329" s="5"/>
      <c r="FR329" s="5"/>
      <c r="FS329" s="5"/>
      <c r="FT329" s="5"/>
      <c r="FU329" s="5"/>
      <c r="FV329" s="5"/>
      <c r="FW329" s="5"/>
      <c r="FX329" s="5"/>
      <c r="FY329" s="5"/>
      <c r="FZ329" s="5"/>
      <c r="GA329" s="5"/>
      <c r="GB329" s="5"/>
      <c r="GC329" s="5"/>
      <c r="GD329" s="5"/>
      <c r="GE329" s="5"/>
      <c r="GF329" s="5"/>
      <c r="GG329" s="5"/>
      <c r="GH329" s="5"/>
      <c r="GI329" s="5"/>
      <c r="GJ329" s="5"/>
      <c r="GK329" s="5"/>
      <c r="GL329" s="5"/>
      <c r="GM329" s="5"/>
      <c r="GN329" s="5"/>
      <c r="GO329" s="5"/>
      <c r="GP329" s="5"/>
      <c r="GQ329" s="5"/>
      <c r="GR329" s="5"/>
      <c r="GS329" s="5"/>
      <c r="GT329" s="5"/>
      <c r="GU329" s="5"/>
      <c r="GV329" s="5"/>
      <c r="GW329" s="5"/>
      <c r="GX329" s="5"/>
      <c r="GY329" s="5"/>
      <c r="GZ329" s="5"/>
      <c r="HA329" s="5"/>
      <c r="HB329" s="5"/>
      <c r="HC329" s="5"/>
      <c r="HD329" s="5"/>
      <c r="HE329" s="5"/>
      <c r="HF329" s="5"/>
      <c r="HG329" s="5"/>
      <c r="HH329" s="5"/>
      <c r="HI329" s="5"/>
      <c r="HJ329" s="5"/>
      <c r="HK329" s="5"/>
      <c r="HL329" s="5"/>
      <c r="HM329" s="5"/>
      <c r="HN329" s="5"/>
      <c r="HO329" s="5"/>
      <c r="HP329" s="5"/>
      <c r="HQ329" s="5"/>
      <c r="HR329" s="5"/>
      <c r="HS329" s="5"/>
      <c r="HT329" s="5"/>
      <c r="HU329" s="5"/>
      <c r="HV329" s="5"/>
      <c r="HW329" s="5"/>
      <c r="HX329" s="5"/>
      <c r="HY329" s="5"/>
      <c r="HZ329" s="5"/>
      <c r="IA329" s="5"/>
      <c r="IB329" s="5"/>
      <c r="IC329" s="5"/>
      <c r="ID329" s="5"/>
      <c r="IE329" s="5"/>
    </row>
    <row r="330" spans="1:239" x14ac:dyDescent="0.45">
      <c r="G330" s="517"/>
      <c r="H330" s="521"/>
      <c r="L330" s="524"/>
      <c r="M330" s="524"/>
      <c r="N330" s="525"/>
      <c r="O330" s="4"/>
      <c r="P330" s="5"/>
      <c r="Q330" s="5"/>
      <c r="R330" s="5"/>
      <c r="S330" s="5"/>
      <c r="T330" s="5"/>
      <c r="U330" s="5"/>
      <c r="V330" s="5"/>
      <c r="W330" s="5"/>
      <c r="X330" s="5"/>
      <c r="Y330" s="5"/>
      <c r="Z330" s="5"/>
      <c r="AA330" s="5"/>
      <c r="AB330" s="5"/>
      <c r="AC330" s="5"/>
      <c r="AD330" s="5"/>
      <c r="AE330" s="5"/>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s="5"/>
      <c r="BI330" s="5"/>
      <c r="BJ330" s="5"/>
      <c r="BK330" s="5"/>
      <c r="BL330" s="5"/>
      <c r="BM330" s="5"/>
      <c r="BN330" s="5"/>
      <c r="BO330" s="5"/>
      <c r="BP330" s="5"/>
      <c r="BQ330" s="5"/>
      <c r="BR330" s="5"/>
      <c r="BS330" s="5"/>
      <c r="BT330" s="5"/>
      <c r="BU330" s="5"/>
      <c r="BV330" s="5"/>
      <c r="BW330" s="5"/>
      <c r="BX330" s="5"/>
      <c r="BY330" s="5"/>
      <c r="BZ330" s="5"/>
      <c r="CA330" s="5"/>
      <c r="CB330" s="5"/>
      <c r="CC330" s="5"/>
      <c r="CD330" s="5"/>
      <c r="CE330" s="5"/>
      <c r="CF330" s="5"/>
      <c r="CG330" s="5"/>
      <c r="CH330" s="5"/>
      <c r="CI330" s="5"/>
      <c r="CJ330" s="5"/>
      <c r="CK330" s="5"/>
      <c r="CL330" s="5"/>
      <c r="CM330" s="5"/>
      <c r="CN330" s="5"/>
      <c r="CO330" s="5"/>
      <c r="CP330" s="5"/>
      <c r="CQ330" s="5"/>
      <c r="CR330" s="5"/>
      <c r="CS330" s="5"/>
      <c r="CT330" s="5"/>
      <c r="CU330" s="5"/>
      <c r="CV330" s="5"/>
      <c r="CW330" s="5"/>
      <c r="CX330" s="5"/>
      <c r="CY330" s="5"/>
      <c r="CZ330" s="5"/>
      <c r="DA330" s="5"/>
      <c r="DB330" s="5"/>
      <c r="DC330" s="5"/>
      <c r="DD330" s="5"/>
      <c r="DE330" s="5"/>
      <c r="DF330" s="5"/>
      <c r="DG330" s="5"/>
      <c r="DH330" s="5"/>
      <c r="DI330" s="5"/>
      <c r="DJ330" s="5"/>
      <c r="DK330" s="5"/>
      <c r="DL330" s="5"/>
      <c r="DM330" s="5"/>
      <c r="DN330" s="5"/>
      <c r="DO330" s="5"/>
      <c r="DP330" s="5"/>
      <c r="DQ330" s="5"/>
      <c r="DR330" s="5"/>
      <c r="DS330" s="5"/>
      <c r="DT330" s="5"/>
      <c r="DU330" s="5"/>
      <c r="DV330" s="5"/>
      <c r="DW330" s="5"/>
      <c r="DX330" s="5"/>
      <c r="DY330" s="5"/>
      <c r="DZ330" s="5"/>
      <c r="EA330" s="5"/>
      <c r="EB330" s="5"/>
      <c r="EC330" s="5"/>
      <c r="ED330" s="5"/>
      <c r="EE330" s="5"/>
      <c r="EF330" s="5"/>
      <c r="EG330" s="5"/>
      <c r="EH330" s="5"/>
      <c r="EI330" s="5"/>
      <c r="EJ330" s="5"/>
      <c r="EK330" s="5"/>
      <c r="EL330" s="5"/>
      <c r="EM330" s="5"/>
      <c r="EN330" s="5"/>
      <c r="EO330" s="5"/>
      <c r="EP330" s="5"/>
      <c r="EQ330" s="5"/>
      <c r="ER330" s="5"/>
      <c r="ES330" s="5"/>
      <c r="ET330" s="5"/>
      <c r="EU330" s="5"/>
      <c r="EV330" s="5"/>
      <c r="EW330" s="5"/>
      <c r="EX330" s="5"/>
      <c r="EY330" s="5"/>
      <c r="EZ330" s="5"/>
      <c r="FA330" s="5"/>
      <c r="FB330" s="5"/>
      <c r="FC330" s="5"/>
      <c r="FD330" s="5"/>
      <c r="FE330" s="5"/>
      <c r="FF330" s="5"/>
      <c r="FG330" s="5"/>
      <c r="FH330" s="5"/>
      <c r="FI330" s="5"/>
      <c r="FJ330" s="5"/>
      <c r="FK330" s="5"/>
      <c r="FL330" s="5"/>
      <c r="FM330" s="5"/>
      <c r="FN330" s="5"/>
      <c r="FO330" s="5"/>
      <c r="FP330" s="5"/>
      <c r="FQ330" s="5"/>
      <c r="FR330" s="5"/>
      <c r="FS330" s="5"/>
      <c r="FT330" s="5"/>
      <c r="FU330" s="5"/>
      <c r="FV330" s="5"/>
      <c r="FW330" s="5"/>
      <c r="FX330" s="5"/>
      <c r="FY330" s="5"/>
      <c r="FZ330" s="5"/>
      <c r="GA330" s="5"/>
      <c r="GB330" s="5"/>
      <c r="GC330" s="5"/>
      <c r="GD330" s="5"/>
      <c r="GE330" s="5"/>
      <c r="GF330" s="5"/>
      <c r="GG330" s="5"/>
      <c r="GH330" s="5"/>
      <c r="GI330" s="5"/>
      <c r="GJ330" s="5"/>
      <c r="GK330" s="5"/>
      <c r="GL330" s="5"/>
      <c r="GM330" s="5"/>
      <c r="GN330" s="5"/>
      <c r="GO330" s="5"/>
      <c r="GP330" s="5"/>
      <c r="GQ330" s="5"/>
      <c r="GR330" s="5"/>
      <c r="GS330" s="5"/>
      <c r="GT330" s="5"/>
      <c r="GU330" s="5"/>
      <c r="GV330" s="5"/>
      <c r="GW330" s="5"/>
      <c r="GX330" s="5"/>
      <c r="GY330" s="5"/>
      <c r="GZ330" s="5"/>
      <c r="HA330" s="5"/>
      <c r="HB330" s="5"/>
      <c r="HC330" s="5"/>
      <c r="HD330" s="5"/>
      <c r="HE330" s="5"/>
      <c r="HF330" s="5"/>
      <c r="HG330" s="5"/>
      <c r="HH330" s="5"/>
      <c r="HI330" s="5"/>
      <c r="HJ330" s="5"/>
      <c r="HK330" s="5"/>
      <c r="HL330" s="5"/>
      <c r="HM330" s="5"/>
      <c r="HN330" s="5"/>
      <c r="HO330" s="5"/>
      <c r="HP330" s="5"/>
      <c r="HQ330" s="5"/>
      <c r="HR330" s="5"/>
      <c r="HS330" s="5"/>
      <c r="HT330" s="5"/>
      <c r="HU330" s="5"/>
      <c r="HV330" s="5"/>
      <c r="HW330" s="5"/>
      <c r="HX330" s="5"/>
      <c r="HY330" s="5"/>
      <c r="HZ330" s="5"/>
      <c r="IA330" s="5"/>
      <c r="IB330" s="5"/>
      <c r="IC330" s="5"/>
      <c r="ID330" s="5"/>
      <c r="IE330" s="5"/>
    </row>
    <row r="331" spans="1:239" x14ac:dyDescent="0.45">
      <c r="G331" s="520"/>
      <c r="H331" s="520"/>
      <c r="I331" s="520"/>
      <c r="J331" s="520"/>
      <c r="L331" s="524"/>
      <c r="M331" s="524"/>
      <c r="N331" s="525"/>
      <c r="O331" s="4"/>
      <c r="P331" s="5"/>
      <c r="Q331" s="5"/>
      <c r="R331" s="5"/>
      <c r="S331" s="5"/>
      <c r="T331" s="5"/>
      <c r="U331" s="5"/>
      <c r="V331" s="5"/>
      <c r="W331" s="5"/>
      <c r="X331" s="5"/>
      <c r="Y331" s="5"/>
      <c r="Z331" s="5"/>
      <c r="AA331" s="5"/>
      <c r="AB331" s="5"/>
      <c r="AC331" s="5"/>
      <c r="AD331" s="5"/>
      <c r="AE331" s="5"/>
      <c r="AF331" s="5"/>
      <c r="AG331" s="5"/>
      <c r="AH331" s="5"/>
      <c r="AI331" s="5"/>
      <c r="AJ331" s="5"/>
      <c r="AK331" s="5"/>
      <c r="AL331" s="5"/>
      <c r="AM331" s="5"/>
      <c r="AN331" s="5"/>
      <c r="AO331" s="5"/>
      <c r="AP331" s="5"/>
      <c r="AQ331" s="5"/>
      <c r="AR331" s="5"/>
      <c r="AS331" s="5"/>
      <c r="AT331" s="5"/>
      <c r="AU331" s="5"/>
      <c r="AV331" s="5"/>
      <c r="AW331" s="5"/>
      <c r="AX331" s="5"/>
      <c r="AY331" s="5"/>
      <c r="AZ331" s="5"/>
      <c r="BA331" s="5"/>
      <c r="BB331" s="5"/>
      <c r="BC331" s="5"/>
      <c r="BD331" s="5"/>
      <c r="BE331" s="5"/>
      <c r="BF331" s="5"/>
      <c r="BG331" s="5"/>
      <c r="BH331" s="5"/>
      <c r="BI331" s="5"/>
      <c r="BJ331" s="5"/>
      <c r="BK331" s="5"/>
      <c r="BL331" s="5"/>
      <c r="BM331" s="5"/>
      <c r="BN331" s="5"/>
      <c r="BO331" s="5"/>
      <c r="BP331" s="5"/>
      <c r="BQ331" s="5"/>
      <c r="BR331" s="5"/>
      <c r="BS331" s="5"/>
      <c r="BT331" s="5"/>
      <c r="BU331" s="5"/>
      <c r="BV331" s="5"/>
      <c r="BW331" s="5"/>
      <c r="BX331" s="5"/>
      <c r="BY331" s="5"/>
      <c r="BZ331" s="5"/>
      <c r="CA331" s="5"/>
      <c r="CB331" s="5"/>
      <c r="CC331" s="5"/>
      <c r="CD331" s="5"/>
      <c r="CE331" s="5"/>
      <c r="CF331" s="5"/>
      <c r="CG331" s="5"/>
      <c r="CH331" s="5"/>
      <c r="CI331" s="5"/>
      <c r="CJ331" s="5"/>
      <c r="CK331" s="5"/>
      <c r="CL331" s="5"/>
      <c r="CM331" s="5"/>
      <c r="CN331" s="5"/>
      <c r="CO331" s="5"/>
      <c r="CP331" s="5"/>
      <c r="CQ331" s="5"/>
      <c r="CR331" s="5"/>
      <c r="CS331" s="5"/>
      <c r="CT331" s="5"/>
      <c r="CU331" s="5"/>
      <c r="CV331" s="5"/>
      <c r="CW331" s="5"/>
      <c r="CX331" s="5"/>
      <c r="CY331" s="5"/>
      <c r="CZ331" s="5"/>
      <c r="DA331" s="5"/>
      <c r="DB331" s="5"/>
      <c r="DC331" s="5"/>
      <c r="DD331" s="5"/>
      <c r="DE331" s="5"/>
      <c r="DF331" s="5"/>
      <c r="DG331" s="5"/>
      <c r="DH331" s="5"/>
      <c r="DI331" s="5"/>
      <c r="DJ331" s="5"/>
      <c r="DK331" s="5"/>
      <c r="DL331" s="5"/>
      <c r="DM331" s="5"/>
      <c r="DN331" s="5"/>
      <c r="DO331" s="5"/>
      <c r="DP331" s="5"/>
      <c r="DQ331" s="5"/>
      <c r="DR331" s="5"/>
      <c r="DS331" s="5"/>
      <c r="DT331" s="5"/>
      <c r="DU331" s="5"/>
      <c r="DV331" s="5"/>
      <c r="DW331" s="5"/>
      <c r="DX331" s="5"/>
      <c r="DY331" s="5"/>
      <c r="DZ331" s="5"/>
      <c r="EA331" s="5"/>
      <c r="EB331" s="5"/>
      <c r="EC331" s="5"/>
      <c r="ED331" s="5"/>
      <c r="EE331" s="5"/>
      <c r="EF331" s="5"/>
      <c r="EG331" s="5"/>
      <c r="EH331" s="5"/>
      <c r="EI331" s="5"/>
      <c r="EJ331" s="5"/>
      <c r="EK331" s="5"/>
      <c r="EL331" s="5"/>
      <c r="EM331" s="5"/>
      <c r="EN331" s="5"/>
      <c r="EO331" s="5"/>
      <c r="EP331" s="5"/>
      <c r="EQ331" s="5"/>
      <c r="ER331" s="5"/>
      <c r="ES331" s="5"/>
      <c r="ET331" s="5"/>
      <c r="EU331" s="5"/>
      <c r="EV331" s="5"/>
      <c r="EW331" s="5"/>
      <c r="EX331" s="5"/>
      <c r="EY331" s="5"/>
      <c r="EZ331" s="5"/>
      <c r="FA331" s="5"/>
      <c r="FB331" s="5"/>
      <c r="FC331" s="5"/>
      <c r="FD331" s="5"/>
      <c r="FE331" s="5"/>
      <c r="FF331" s="5"/>
      <c r="FG331" s="5"/>
      <c r="FH331" s="5"/>
      <c r="FI331" s="5"/>
      <c r="FJ331" s="5"/>
      <c r="FK331" s="5"/>
      <c r="FL331" s="5"/>
      <c r="FM331" s="5"/>
      <c r="FN331" s="5"/>
      <c r="FO331" s="5"/>
      <c r="FP331" s="5"/>
      <c r="FQ331" s="5"/>
      <c r="FR331" s="5"/>
      <c r="FS331" s="5"/>
      <c r="FT331" s="5"/>
      <c r="FU331" s="5"/>
      <c r="FV331" s="5"/>
      <c r="FW331" s="5"/>
      <c r="FX331" s="5"/>
      <c r="FY331" s="5"/>
      <c r="FZ331" s="5"/>
      <c r="GA331" s="5"/>
      <c r="GB331" s="5"/>
      <c r="GC331" s="5"/>
      <c r="GD331" s="5"/>
      <c r="GE331" s="5"/>
      <c r="GF331" s="5"/>
      <c r="GG331" s="5"/>
      <c r="GH331" s="5"/>
      <c r="GI331" s="5"/>
      <c r="GJ331" s="5"/>
      <c r="GK331" s="5"/>
      <c r="GL331" s="5"/>
      <c r="GM331" s="5"/>
      <c r="GN331" s="5"/>
      <c r="GO331" s="5"/>
      <c r="GP331" s="5"/>
      <c r="GQ331" s="5"/>
      <c r="GR331" s="5"/>
      <c r="GS331" s="5"/>
      <c r="GT331" s="5"/>
      <c r="GU331" s="5"/>
      <c r="GV331" s="5"/>
      <c r="GW331" s="5"/>
      <c r="GX331" s="5"/>
      <c r="GY331" s="5"/>
      <c r="GZ331" s="5"/>
      <c r="HA331" s="5"/>
      <c r="HB331" s="5"/>
      <c r="HC331" s="5"/>
      <c r="HD331" s="5"/>
      <c r="HE331" s="5"/>
      <c r="HF331" s="5"/>
      <c r="HG331" s="5"/>
      <c r="HH331" s="5"/>
      <c r="HI331" s="5"/>
      <c r="HJ331" s="5"/>
      <c r="HK331" s="5"/>
      <c r="HL331" s="5"/>
      <c r="HM331" s="5"/>
      <c r="HN331" s="5"/>
      <c r="HO331" s="5"/>
      <c r="HP331" s="5"/>
      <c r="HQ331" s="5"/>
      <c r="HR331" s="5"/>
      <c r="HS331" s="5"/>
      <c r="HT331" s="5"/>
      <c r="HU331" s="5"/>
      <c r="HV331" s="5"/>
      <c r="HW331" s="5"/>
      <c r="HX331" s="5"/>
      <c r="HY331" s="5"/>
      <c r="HZ331" s="5"/>
      <c r="IA331" s="5"/>
      <c r="IB331" s="5"/>
      <c r="IC331" s="5"/>
      <c r="ID331" s="5"/>
      <c r="IE331" s="5"/>
    </row>
    <row r="332" spans="1:239" x14ac:dyDescent="0.45">
      <c r="G332" s="520"/>
      <c r="H332" s="520"/>
      <c r="I332" s="520"/>
      <c r="J332" s="520"/>
      <c r="K332" s="520"/>
      <c r="L332" s="524"/>
      <c r="M332" s="524"/>
      <c r="N332" s="525"/>
      <c r="O332" s="4"/>
      <c r="P332" s="5"/>
      <c r="Q332" s="5"/>
      <c r="R332" s="5"/>
      <c r="S332" s="5"/>
      <c r="T332" s="5"/>
      <c r="U332" s="5"/>
      <c r="V332" s="5"/>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c r="BI332" s="5"/>
      <c r="BJ332" s="5"/>
      <c r="BK332" s="5"/>
      <c r="BL332" s="5"/>
      <c r="BM332" s="5"/>
      <c r="BN332" s="5"/>
      <c r="BO332" s="5"/>
      <c r="BP332" s="5"/>
      <c r="BQ332" s="5"/>
      <c r="BR332" s="5"/>
      <c r="BS332" s="5"/>
      <c r="BT332" s="5"/>
      <c r="BU332" s="5"/>
      <c r="BV332" s="5"/>
      <c r="BW332" s="5"/>
      <c r="BX332" s="5"/>
      <c r="BY332" s="5"/>
      <c r="BZ332" s="5"/>
      <c r="CA332" s="5"/>
      <c r="CB332" s="5"/>
      <c r="CC332" s="5"/>
      <c r="CD332" s="5"/>
      <c r="CE332" s="5"/>
      <c r="CF332" s="5"/>
      <c r="CG332" s="5"/>
      <c r="CH332" s="5"/>
      <c r="CI332" s="5"/>
      <c r="CJ332" s="5"/>
      <c r="CK332" s="5"/>
      <c r="CL332" s="5"/>
      <c r="CM332" s="5"/>
      <c r="CN332" s="5"/>
      <c r="CO332" s="5"/>
      <c r="CP332" s="5"/>
      <c r="CQ332" s="5"/>
      <c r="CR332" s="5"/>
      <c r="CS332" s="5"/>
      <c r="CT332" s="5"/>
      <c r="CU332" s="5"/>
      <c r="CV332" s="5"/>
      <c r="CW332" s="5"/>
      <c r="CX332" s="5"/>
      <c r="CY332" s="5"/>
      <c r="CZ332" s="5"/>
      <c r="DA332" s="5"/>
      <c r="DB332" s="5"/>
      <c r="DC332" s="5"/>
      <c r="DD332" s="5"/>
      <c r="DE332" s="5"/>
      <c r="DF332" s="5"/>
      <c r="DG332" s="5"/>
      <c r="DH332" s="5"/>
      <c r="DI332" s="5"/>
      <c r="DJ332" s="5"/>
      <c r="DK332" s="5"/>
      <c r="DL332" s="5"/>
      <c r="DM332" s="5"/>
      <c r="DN332" s="5"/>
      <c r="DO332" s="5"/>
      <c r="DP332" s="5"/>
      <c r="DQ332" s="5"/>
      <c r="DR332" s="5"/>
      <c r="DS332" s="5"/>
      <c r="DT332" s="5"/>
      <c r="DU332" s="5"/>
      <c r="DV332" s="5"/>
      <c r="DW332" s="5"/>
      <c r="DX332" s="5"/>
      <c r="DY332" s="5"/>
      <c r="DZ332" s="5"/>
      <c r="EA332" s="5"/>
      <c r="EB332" s="5"/>
      <c r="EC332" s="5"/>
      <c r="ED332" s="5"/>
      <c r="EE332" s="5"/>
      <c r="EF332" s="5"/>
      <c r="EG332" s="5"/>
      <c r="EH332" s="5"/>
      <c r="EI332" s="5"/>
      <c r="EJ332" s="5"/>
      <c r="EK332" s="5"/>
      <c r="EL332" s="5"/>
      <c r="EM332" s="5"/>
      <c r="EN332" s="5"/>
      <c r="EO332" s="5"/>
      <c r="EP332" s="5"/>
      <c r="EQ332" s="5"/>
      <c r="ER332" s="5"/>
      <c r="ES332" s="5"/>
      <c r="ET332" s="5"/>
      <c r="EU332" s="5"/>
      <c r="EV332" s="5"/>
      <c r="EW332" s="5"/>
      <c r="EX332" s="5"/>
      <c r="EY332" s="5"/>
      <c r="EZ332" s="5"/>
      <c r="FA332" s="5"/>
      <c r="FB332" s="5"/>
      <c r="FC332" s="5"/>
      <c r="FD332" s="5"/>
      <c r="FE332" s="5"/>
      <c r="FF332" s="5"/>
      <c r="FG332" s="5"/>
      <c r="FH332" s="5"/>
      <c r="FI332" s="5"/>
      <c r="FJ332" s="5"/>
      <c r="FK332" s="5"/>
      <c r="FL332" s="5"/>
      <c r="FM332" s="5"/>
      <c r="FN332" s="5"/>
      <c r="FO332" s="5"/>
      <c r="FP332" s="5"/>
      <c r="FQ332" s="5"/>
      <c r="FR332" s="5"/>
      <c r="FS332" s="5"/>
      <c r="FT332" s="5"/>
      <c r="FU332" s="5"/>
      <c r="FV332" s="5"/>
      <c r="FW332" s="5"/>
      <c r="FX332" s="5"/>
      <c r="FY332" s="5"/>
      <c r="FZ332" s="5"/>
      <c r="GA332" s="5"/>
      <c r="GB332" s="5"/>
      <c r="GC332" s="5"/>
      <c r="GD332" s="5"/>
      <c r="GE332" s="5"/>
      <c r="GF332" s="5"/>
      <c r="GG332" s="5"/>
      <c r="GH332" s="5"/>
      <c r="GI332" s="5"/>
      <c r="GJ332" s="5"/>
      <c r="GK332" s="5"/>
      <c r="GL332" s="5"/>
      <c r="GM332" s="5"/>
      <c r="GN332" s="5"/>
      <c r="GO332" s="5"/>
      <c r="GP332" s="5"/>
      <c r="GQ332" s="5"/>
      <c r="GR332" s="5"/>
      <c r="GS332" s="5"/>
      <c r="GT332" s="5"/>
      <c r="GU332" s="5"/>
      <c r="GV332" s="5"/>
      <c r="GW332" s="5"/>
      <c r="GX332" s="5"/>
      <c r="GY332" s="5"/>
      <c r="GZ332" s="5"/>
      <c r="HA332" s="5"/>
      <c r="HB332" s="5"/>
      <c r="HC332" s="5"/>
      <c r="HD332" s="5"/>
      <c r="HE332" s="5"/>
      <c r="HF332" s="5"/>
      <c r="HG332" s="5"/>
      <c r="HH332" s="5"/>
      <c r="HI332" s="5"/>
      <c r="HJ332" s="5"/>
      <c r="HK332" s="5"/>
      <c r="HL332" s="5"/>
      <c r="HM332" s="5"/>
      <c r="HN332" s="5"/>
      <c r="HO332" s="5"/>
      <c r="HP332" s="5"/>
      <c r="HQ332" s="5"/>
      <c r="HR332" s="5"/>
      <c r="HS332" s="5"/>
      <c r="HT332" s="5"/>
      <c r="HU332" s="5"/>
      <c r="HV332" s="5"/>
      <c r="HW332" s="5"/>
      <c r="HX332" s="5"/>
      <c r="HY332" s="5"/>
      <c r="HZ332" s="5"/>
      <c r="IA332" s="5"/>
      <c r="IB332" s="5"/>
      <c r="IC332" s="5"/>
      <c r="ID332" s="5"/>
      <c r="IE332" s="5"/>
    </row>
    <row r="333" spans="1:239" x14ac:dyDescent="0.45">
      <c r="O333" s="4"/>
      <c r="P333" s="5"/>
      <c r="Q333" s="5"/>
      <c r="R333" s="5"/>
    </row>
    <row r="334" spans="1:239" x14ac:dyDescent="0.45">
      <c r="O334" s="4"/>
      <c r="P334" s="5"/>
      <c r="Q334" s="5"/>
      <c r="R334" s="5"/>
    </row>
    <row r="335" spans="1:239" x14ac:dyDescent="0.45">
      <c r="O335" s="4"/>
      <c r="P335" s="5"/>
      <c r="Q335" s="5"/>
      <c r="R335" s="5"/>
    </row>
    <row r="336" spans="1:239" x14ac:dyDescent="0.45">
      <c r="B336" s="526"/>
      <c r="C336" s="527"/>
      <c r="D336" s="527"/>
      <c r="E336" s="527"/>
      <c r="F336" s="527"/>
      <c r="G336" s="527"/>
      <c r="O336" s="4"/>
      <c r="P336" s="5"/>
      <c r="Q336" s="5"/>
      <c r="R336" s="5"/>
    </row>
    <row r="337" spans="2:7" x14ac:dyDescent="0.45">
      <c r="B337" s="526"/>
      <c r="C337" s="527"/>
      <c r="D337" s="527"/>
      <c r="E337" s="527"/>
      <c r="F337" s="527"/>
      <c r="G337" s="526"/>
    </row>
    <row r="338" spans="2:7" x14ac:dyDescent="0.45">
      <c r="B338" s="526"/>
      <c r="C338" s="527"/>
      <c r="D338" s="527"/>
      <c r="E338" s="527"/>
      <c r="F338" s="527"/>
      <c r="G338" s="527"/>
    </row>
  </sheetData>
  <sheetProtection selectLockedCells="1" selectUnlockedCells="1"/>
  <mergeCells count="118">
    <mergeCell ref="F309:F310"/>
    <mergeCell ref="B311:B312"/>
    <mergeCell ref="C319:F319"/>
    <mergeCell ref="C320:L321"/>
    <mergeCell ref="K323:L323"/>
    <mergeCell ref="E329:F329"/>
    <mergeCell ref="G305:G306"/>
    <mergeCell ref="H305:H306"/>
    <mergeCell ref="I305:I306"/>
    <mergeCell ref="J305:J306"/>
    <mergeCell ref="K305:K306"/>
    <mergeCell ref="C307:C308"/>
    <mergeCell ref="L285:L286"/>
    <mergeCell ref="C289:K289"/>
    <mergeCell ref="A297:A298"/>
    <mergeCell ref="A301:L301"/>
    <mergeCell ref="A302:A303"/>
    <mergeCell ref="A305:A306"/>
    <mergeCell ref="B305:B306"/>
    <mergeCell ref="C305:C306"/>
    <mergeCell ref="E305:E306"/>
    <mergeCell ref="F305:F306"/>
    <mergeCell ref="C226:K226"/>
    <mergeCell ref="B227:B230"/>
    <mergeCell ref="C234:K234"/>
    <mergeCell ref="A235:A236"/>
    <mergeCell ref="C264:K264"/>
    <mergeCell ref="L281:L283"/>
    <mergeCell ref="C179:K179"/>
    <mergeCell ref="A185:A186"/>
    <mergeCell ref="A190:A192"/>
    <mergeCell ref="A194:A195"/>
    <mergeCell ref="C202:K202"/>
    <mergeCell ref="A215:A217"/>
    <mergeCell ref="L162:L163"/>
    <mergeCell ref="J163:K163"/>
    <mergeCell ref="A167:A168"/>
    <mergeCell ref="G167:K167"/>
    <mergeCell ref="C171:K171"/>
    <mergeCell ref="A173:A175"/>
    <mergeCell ref="A141:A142"/>
    <mergeCell ref="C148:K148"/>
    <mergeCell ref="A152:A153"/>
    <mergeCell ref="C155:K155"/>
    <mergeCell ref="A160:A161"/>
    <mergeCell ref="J162:K162"/>
    <mergeCell ref="C137:K137"/>
    <mergeCell ref="D140:D144"/>
    <mergeCell ref="E140:E144"/>
    <mergeCell ref="F140:F142"/>
    <mergeCell ref="G140:G144"/>
    <mergeCell ref="J140:K144"/>
    <mergeCell ref="J117:K117"/>
    <mergeCell ref="C119:K119"/>
    <mergeCell ref="G122:K122"/>
    <mergeCell ref="G130:K130"/>
    <mergeCell ref="G131:K131"/>
    <mergeCell ref="J135:K135"/>
    <mergeCell ref="G98:K98"/>
    <mergeCell ref="G100:K100"/>
    <mergeCell ref="G102:K102"/>
    <mergeCell ref="G103:K103"/>
    <mergeCell ref="L106:L107"/>
    <mergeCell ref="A110:A112"/>
    <mergeCell ref="A78:A79"/>
    <mergeCell ref="L78:L79"/>
    <mergeCell ref="G87:K87"/>
    <mergeCell ref="G89:K89"/>
    <mergeCell ref="G92:K92"/>
    <mergeCell ref="J93:K93"/>
    <mergeCell ref="A57:A58"/>
    <mergeCell ref="A59:A60"/>
    <mergeCell ref="L60:L61"/>
    <mergeCell ref="J67:K67"/>
    <mergeCell ref="B69:L69"/>
    <mergeCell ref="G74:K74"/>
    <mergeCell ref="B39:B41"/>
    <mergeCell ref="A43:A44"/>
    <mergeCell ref="G45:K45"/>
    <mergeCell ref="G46:K46"/>
    <mergeCell ref="G53:K53"/>
    <mergeCell ref="A54:A55"/>
    <mergeCell ref="J16:J17"/>
    <mergeCell ref="K16:K17"/>
    <mergeCell ref="L16:L17"/>
    <mergeCell ref="C24:K24"/>
    <mergeCell ref="G29:K29"/>
    <mergeCell ref="A34:A35"/>
    <mergeCell ref="K13:K15"/>
    <mergeCell ref="L13:L15"/>
    <mergeCell ref="B16:B17"/>
    <mergeCell ref="C16:C17"/>
    <mergeCell ref="D16:D17"/>
    <mergeCell ref="E16:E17"/>
    <mergeCell ref="F16:F17"/>
    <mergeCell ref="G16:G17"/>
    <mergeCell ref="H16:H17"/>
    <mergeCell ref="I16:I17"/>
    <mergeCell ref="B10:L10"/>
    <mergeCell ref="B13:B15"/>
    <mergeCell ref="C13:C14"/>
    <mergeCell ref="D13:D15"/>
    <mergeCell ref="E13:E15"/>
    <mergeCell ref="F13:F15"/>
    <mergeCell ref="G13:G15"/>
    <mergeCell ref="H13:H15"/>
    <mergeCell ref="I13:I15"/>
    <mergeCell ref="J13:J15"/>
    <mergeCell ref="K2:L2"/>
    <mergeCell ref="B3:L3"/>
    <mergeCell ref="A5:A8"/>
    <mergeCell ref="B5:B8"/>
    <mergeCell ref="C5:C8"/>
    <mergeCell ref="D5:D8"/>
    <mergeCell ref="E5:E8"/>
    <mergeCell ref="F5:F8"/>
    <mergeCell ref="G5:K7"/>
    <mergeCell ref="L5:L8"/>
  </mergeCells>
  <printOptions horizontalCentered="1"/>
  <pageMargins left="0.78740157480314965" right="0.39370078740157483" top="0.78740157480314965" bottom="0" header="0.51181102362204722" footer="0"/>
  <pageSetup paperSize="9" scale="33" firstPageNumber="5" orientation="landscape" useFirstPageNumber="1" horizontalDpi="300" verticalDpi="300" r:id="rId1"/>
  <headerFooter differentFirst="1" alignWithMargins="0">
    <oddHeader xml:space="preserve">&amp;C&amp;22&amp;P&amp;R&amp;"Times New Roman,обычный"&amp;22Продовження додатка 1 </oddHeader>
  </headerFooter>
  <rowBreaks count="30" manualBreakCount="30">
    <brk id="15" max="11" man="1"/>
    <brk id="21" max="11" man="1"/>
    <brk id="29" max="11" man="1"/>
    <brk id="36" max="11" man="1"/>
    <brk id="46" max="11" man="1"/>
    <brk id="52" max="11" man="1"/>
    <brk id="57" max="11" man="1"/>
    <brk id="65" max="11" man="1"/>
    <brk id="71" max="11" man="1"/>
    <brk id="83" max="11" man="1"/>
    <brk id="101" max="11" man="1"/>
    <brk id="108" max="11" man="1"/>
    <brk id="113" max="11" man="1"/>
    <brk id="120" max="11" man="1"/>
    <brk id="127" max="11" man="1"/>
    <brk id="136" max="11" man="1"/>
    <brk id="144" max="11" man="1"/>
    <brk id="156" max="11" man="1"/>
    <brk id="161" max="11" man="1"/>
    <brk id="167" max="11" man="1"/>
    <brk id="174" max="11" man="1"/>
    <brk id="182" max="11" man="1"/>
    <brk id="189" max="11" man="1"/>
    <brk id="222" max="11" man="1"/>
    <brk id="229" max="11" man="1"/>
    <brk id="254" max="11" man="1"/>
    <brk id="268" max="11" man="1"/>
    <brk id="283" max="11" man="1"/>
    <brk id="296" max="11" man="1"/>
    <brk id="311"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травень</vt:lpstr>
      <vt:lpstr>травень!Заголовки_для_печати</vt:lpstr>
      <vt:lpstr>травень!Область_печати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Пользователь Windows</cp:lastModifiedBy>
  <cp:lastPrinted>2024-05-20T13:12:02Z</cp:lastPrinted>
  <dcterms:created xsi:type="dcterms:W3CDTF">2024-05-20T09:30:53Z</dcterms:created>
  <dcterms:modified xsi:type="dcterms:W3CDTF">2024-05-20T13:12:08Z</dcterms:modified>
</cp:coreProperties>
</file>