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480" windowHeight="7995"/>
  </bookViews>
  <sheets>
    <sheet name="Лист1" sheetId="1" r:id="rId1"/>
  </sheets>
  <definedNames>
    <definedName name="_xlnm.Print_Titles" localSheetId="0">Лист1!$6:$8</definedName>
    <definedName name="_xlnm.Print_Area" localSheetId="0">Лист1!$A$1:$K$135</definedName>
  </definedNames>
  <calcPr calcId="124519"/>
</workbook>
</file>

<file path=xl/calcChain.xml><?xml version="1.0" encoding="utf-8"?>
<calcChain xmlns="http://schemas.openxmlformats.org/spreadsheetml/2006/main">
  <c r="H65" i="1"/>
  <c r="D137" l="1"/>
  <c r="F137"/>
  <c r="G137"/>
  <c r="G122"/>
  <c r="F122"/>
  <c r="D122"/>
  <c r="C122"/>
  <c r="I123"/>
  <c r="J123"/>
  <c r="K123"/>
  <c r="H123"/>
  <c r="H112"/>
  <c r="G80"/>
  <c r="F80"/>
  <c r="H91"/>
  <c r="I91"/>
  <c r="J91"/>
  <c r="K91"/>
  <c r="G61"/>
  <c r="F61"/>
  <c r="C110"/>
  <c r="D98"/>
  <c r="C98"/>
  <c r="D80"/>
  <c r="C80"/>
  <c r="I84"/>
  <c r="J84"/>
  <c r="K84" s="1"/>
  <c r="E84"/>
  <c r="D61"/>
  <c r="C61"/>
  <c r="J71"/>
  <c r="E71"/>
  <c r="I71"/>
  <c r="J53"/>
  <c r="J52"/>
  <c r="J51"/>
  <c r="J50"/>
  <c r="J49"/>
  <c r="J48"/>
  <c r="J47"/>
  <c r="J46"/>
  <c r="J45"/>
  <c r="J44"/>
  <c r="J43"/>
  <c r="J42"/>
  <c r="J41"/>
  <c r="J40"/>
  <c r="J39"/>
  <c r="J37"/>
  <c r="J36"/>
  <c r="J35"/>
  <c r="J34"/>
  <c r="J33"/>
  <c r="J32"/>
  <c r="J31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I53"/>
  <c r="I52"/>
  <c r="I51"/>
  <c r="I50"/>
  <c r="I49"/>
  <c r="I48"/>
  <c r="I47"/>
  <c r="I46"/>
  <c r="I45"/>
  <c r="I44"/>
  <c r="I43"/>
  <c r="I42"/>
  <c r="I41"/>
  <c r="I40"/>
  <c r="I39"/>
  <c r="I37"/>
  <c r="I36"/>
  <c r="I35"/>
  <c r="I34"/>
  <c r="I33"/>
  <c r="I32"/>
  <c r="I31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H53"/>
  <c r="H52"/>
  <c r="H51"/>
  <c r="H50"/>
  <c r="H46"/>
  <c r="H45"/>
  <c r="H40"/>
  <c r="H39"/>
  <c r="H38"/>
  <c r="H34"/>
  <c r="H33"/>
  <c r="H32"/>
  <c r="H31"/>
  <c r="H28"/>
  <c r="H27"/>
  <c r="H26"/>
  <c r="H25"/>
  <c r="H24"/>
  <c r="H23"/>
  <c r="H22"/>
  <c r="H19"/>
  <c r="H18"/>
  <c r="H17"/>
  <c r="E26"/>
  <c r="E50"/>
  <c r="E49"/>
  <c r="E48"/>
  <c r="E47"/>
  <c r="E45"/>
  <c r="E44"/>
  <c r="E43"/>
  <c r="E42"/>
  <c r="E41"/>
  <c r="E40"/>
  <c r="E39"/>
  <c r="E37"/>
  <c r="E36"/>
  <c r="E35"/>
  <c r="E32"/>
  <c r="E31"/>
  <c r="E25"/>
  <c r="E22"/>
  <c r="E21"/>
  <c r="E20"/>
  <c r="E19"/>
  <c r="E16"/>
  <c r="E15"/>
  <c r="E14"/>
  <c r="E13"/>
  <c r="E12"/>
  <c r="E11"/>
  <c r="G108"/>
  <c r="G77"/>
  <c r="I75"/>
  <c r="J75"/>
  <c r="K75" s="1"/>
  <c r="J76"/>
  <c r="H75"/>
  <c r="H76"/>
  <c r="J74"/>
  <c r="F74"/>
  <c r="I74" s="1"/>
  <c r="H10"/>
  <c r="C116"/>
  <c r="K71" l="1"/>
  <c r="K32"/>
  <c r="K39"/>
  <c r="K43"/>
  <c r="K45"/>
  <c r="K47"/>
  <c r="K49"/>
  <c r="K53"/>
  <c r="K35"/>
  <c r="K42"/>
  <c r="K46"/>
  <c r="K48"/>
  <c r="K12"/>
  <c r="K14"/>
  <c r="K16"/>
  <c r="K18"/>
  <c r="K20"/>
  <c r="K22"/>
  <c r="K24"/>
  <c r="K26"/>
  <c r="K28"/>
  <c r="K34"/>
  <c r="K36"/>
  <c r="K40"/>
  <c r="K44"/>
  <c r="K50"/>
  <c r="K52"/>
  <c r="K11"/>
  <c r="K13"/>
  <c r="K15"/>
  <c r="K17"/>
  <c r="K19"/>
  <c r="K21"/>
  <c r="K23"/>
  <c r="K25"/>
  <c r="K27"/>
  <c r="K31"/>
  <c r="K33"/>
  <c r="K37"/>
  <c r="K41"/>
  <c r="K51"/>
  <c r="I76"/>
  <c r="K76" s="1"/>
  <c r="H61"/>
  <c r="K74"/>
  <c r="H74"/>
  <c r="I120"/>
  <c r="J120"/>
  <c r="I121"/>
  <c r="J121"/>
  <c r="E120"/>
  <c r="C118"/>
  <c r="I89"/>
  <c r="J89"/>
  <c r="E89"/>
  <c r="C83"/>
  <c r="C67"/>
  <c r="H30"/>
  <c r="F30"/>
  <c r="I30" s="1"/>
  <c r="D30"/>
  <c r="F29"/>
  <c r="I29" s="1"/>
  <c r="G29"/>
  <c r="H29" s="1"/>
  <c r="H62"/>
  <c r="H63"/>
  <c r="H66"/>
  <c r="H67"/>
  <c r="H78"/>
  <c r="H79"/>
  <c r="H94"/>
  <c r="H95"/>
  <c r="H105"/>
  <c r="H106"/>
  <c r="H107"/>
  <c r="H114"/>
  <c r="H118"/>
  <c r="H125"/>
  <c r="E62"/>
  <c r="E63"/>
  <c r="E64"/>
  <c r="E65"/>
  <c r="E66"/>
  <c r="E68"/>
  <c r="E72"/>
  <c r="E73"/>
  <c r="E58"/>
  <c r="E59"/>
  <c r="E60"/>
  <c r="E82"/>
  <c r="E87"/>
  <c r="E88"/>
  <c r="E90"/>
  <c r="E92"/>
  <c r="E94"/>
  <c r="E95"/>
  <c r="E96"/>
  <c r="E100"/>
  <c r="E101"/>
  <c r="E102"/>
  <c r="E105"/>
  <c r="E107"/>
  <c r="E109"/>
  <c r="E112"/>
  <c r="E114"/>
  <c r="E119"/>
  <c r="E121"/>
  <c r="E124"/>
  <c r="E125"/>
  <c r="E127"/>
  <c r="J100"/>
  <c r="J30" l="1"/>
  <c r="K30" s="1"/>
  <c r="E30"/>
  <c r="K120"/>
  <c r="E67"/>
  <c r="K89"/>
  <c r="K121"/>
  <c r="F54"/>
  <c r="H104"/>
  <c r="H110"/>
  <c r="H111"/>
  <c r="H113"/>
  <c r="H117"/>
  <c r="H80" l="1"/>
  <c r="J78"/>
  <c r="I78"/>
  <c r="F77"/>
  <c r="C106"/>
  <c r="I106" s="1"/>
  <c r="C77"/>
  <c r="K78" l="1"/>
  <c r="E106"/>
  <c r="E117"/>
  <c r="E118"/>
  <c r="H77"/>
  <c r="E79"/>
  <c r="J79"/>
  <c r="E99"/>
  <c r="E81"/>
  <c r="E83"/>
  <c r="E85"/>
  <c r="E86"/>
  <c r="E80"/>
  <c r="E97"/>
  <c r="E104"/>
  <c r="E110"/>
  <c r="E111"/>
  <c r="E113"/>
  <c r="D77"/>
  <c r="E77" s="1"/>
  <c r="J73"/>
  <c r="I73"/>
  <c r="E69" l="1"/>
  <c r="E70"/>
  <c r="E61"/>
  <c r="K73"/>
  <c r="C133"/>
  <c r="G115"/>
  <c r="J118"/>
  <c r="I118"/>
  <c r="J117"/>
  <c r="J113"/>
  <c r="I113"/>
  <c r="J112"/>
  <c r="I112"/>
  <c r="D108"/>
  <c r="I111"/>
  <c r="J110"/>
  <c r="I110"/>
  <c r="J104"/>
  <c r="I104"/>
  <c r="J102"/>
  <c r="I102"/>
  <c r="J101"/>
  <c r="I101"/>
  <c r="I100"/>
  <c r="J86"/>
  <c r="I86"/>
  <c r="J85"/>
  <c r="I85"/>
  <c r="I83"/>
  <c r="J81"/>
  <c r="I81"/>
  <c r="J77"/>
  <c r="I79"/>
  <c r="I77" s="1"/>
  <c r="J69"/>
  <c r="I69"/>
  <c r="I116" l="1"/>
  <c r="E116"/>
  <c r="K118"/>
  <c r="C115"/>
  <c r="F115"/>
  <c r="H115" s="1"/>
  <c r="D115"/>
  <c r="E115" s="1"/>
  <c r="K112"/>
  <c r="I117"/>
  <c r="K117" s="1"/>
  <c r="J116"/>
  <c r="K110"/>
  <c r="C108"/>
  <c r="E108" s="1"/>
  <c r="F108"/>
  <c r="K113"/>
  <c r="J111"/>
  <c r="K111" s="1"/>
  <c r="J83"/>
  <c r="J114"/>
  <c r="I114"/>
  <c r="D38"/>
  <c r="C38"/>
  <c r="I38" s="1"/>
  <c r="I127"/>
  <c r="F103"/>
  <c r="G57"/>
  <c r="F57"/>
  <c r="D57"/>
  <c r="C57"/>
  <c r="E55"/>
  <c r="F98"/>
  <c r="J124"/>
  <c r="J125"/>
  <c r="J122" s="1"/>
  <c r="I125"/>
  <c r="I122" s="1"/>
  <c r="I124"/>
  <c r="J59"/>
  <c r="H55"/>
  <c r="J55"/>
  <c r="I55"/>
  <c r="I72"/>
  <c r="J72"/>
  <c r="I64"/>
  <c r="J60"/>
  <c r="J128"/>
  <c r="J137" s="1"/>
  <c r="I128"/>
  <c r="I137" s="1"/>
  <c r="G93"/>
  <c r="J109"/>
  <c r="I92"/>
  <c r="J92"/>
  <c r="I94"/>
  <c r="F93"/>
  <c r="J105"/>
  <c r="I107"/>
  <c r="J107"/>
  <c r="I109"/>
  <c r="I99"/>
  <c r="D93"/>
  <c r="C93"/>
  <c r="J119"/>
  <c r="I119"/>
  <c r="J82"/>
  <c r="I82"/>
  <c r="I88"/>
  <c r="J88"/>
  <c r="J90"/>
  <c r="I90"/>
  <c r="J87"/>
  <c r="I87"/>
  <c r="I59"/>
  <c r="J127"/>
  <c r="I58"/>
  <c r="J58"/>
  <c r="J62"/>
  <c r="J65"/>
  <c r="J66"/>
  <c r="J68"/>
  <c r="J95"/>
  <c r="J96"/>
  <c r="I60"/>
  <c r="I62"/>
  <c r="I65"/>
  <c r="I66"/>
  <c r="I68"/>
  <c r="I95"/>
  <c r="I96"/>
  <c r="J94"/>
  <c r="I105"/>
  <c r="I80" l="1"/>
  <c r="J80"/>
  <c r="R80"/>
  <c r="E38"/>
  <c r="J38"/>
  <c r="K38" s="1"/>
  <c r="K116"/>
  <c r="I108"/>
  <c r="H93"/>
  <c r="H108"/>
  <c r="E93"/>
  <c r="H122"/>
  <c r="E122"/>
  <c r="J108"/>
  <c r="J115"/>
  <c r="I115"/>
  <c r="K62"/>
  <c r="I67"/>
  <c r="I61" s="1"/>
  <c r="K114"/>
  <c r="J99"/>
  <c r="C103"/>
  <c r="K94"/>
  <c r="K109"/>
  <c r="J97"/>
  <c r="J93" s="1"/>
  <c r="K58"/>
  <c r="K90"/>
  <c r="K88"/>
  <c r="J70"/>
  <c r="J63"/>
  <c r="K82"/>
  <c r="K72"/>
  <c r="K68"/>
  <c r="K65"/>
  <c r="E57"/>
  <c r="K101"/>
  <c r="I98"/>
  <c r="K60"/>
  <c r="J64"/>
  <c r="K64" s="1"/>
  <c r="D103"/>
  <c r="J106"/>
  <c r="K125"/>
  <c r="I63"/>
  <c r="J67"/>
  <c r="J61" s="1"/>
  <c r="K96"/>
  <c r="I57"/>
  <c r="K87"/>
  <c r="K107"/>
  <c r="K105"/>
  <c r="K55"/>
  <c r="K100"/>
  <c r="I70"/>
  <c r="K95"/>
  <c r="G103"/>
  <c r="H103" s="1"/>
  <c r="I97"/>
  <c r="J57"/>
  <c r="K124"/>
  <c r="K83"/>
  <c r="K92"/>
  <c r="K66"/>
  <c r="K59"/>
  <c r="E98"/>
  <c r="K119"/>
  <c r="G98"/>
  <c r="G126" l="1"/>
  <c r="E103"/>
  <c r="K99"/>
  <c r="J98"/>
  <c r="K98" s="1"/>
  <c r="K97"/>
  <c r="K70"/>
  <c r="K67"/>
  <c r="K63"/>
  <c r="K106"/>
  <c r="J103"/>
  <c r="K122"/>
  <c r="I103"/>
  <c r="K77"/>
  <c r="F126"/>
  <c r="K86"/>
  <c r="K85"/>
  <c r="K102"/>
  <c r="K81"/>
  <c r="K115"/>
  <c r="K104"/>
  <c r="D126"/>
  <c r="K79"/>
  <c r="C126"/>
  <c r="K57"/>
  <c r="K69"/>
  <c r="I93"/>
  <c r="E10"/>
  <c r="H126" l="1"/>
  <c r="E126"/>
  <c r="K108"/>
  <c r="K80"/>
  <c r="K103"/>
  <c r="J126"/>
  <c r="K61"/>
  <c r="D29"/>
  <c r="I10"/>
  <c r="K93"/>
  <c r="I126"/>
  <c r="J10"/>
  <c r="J29" l="1"/>
  <c r="K29" s="1"/>
  <c r="E29"/>
  <c r="G54"/>
  <c r="H54" s="1"/>
  <c r="D54"/>
  <c r="K10"/>
  <c r="C54"/>
  <c r="I54" s="1"/>
  <c r="K126"/>
  <c r="E54" l="1"/>
  <c r="J54"/>
  <c r="K54" s="1"/>
</calcChain>
</file>

<file path=xl/sharedStrings.xml><?xml version="1.0" encoding="utf-8"?>
<sst xmlns="http://schemas.openxmlformats.org/spreadsheetml/2006/main" count="160" uniqueCount="152">
  <si>
    <t xml:space="preserve">Найменування </t>
  </si>
  <si>
    <t>Загальний фонд</t>
  </si>
  <si>
    <t>Спеціальний фонд</t>
  </si>
  <si>
    <t>Разом</t>
  </si>
  <si>
    <t>виконано з початку року</t>
  </si>
  <si>
    <t>План з урахуванням змін</t>
  </si>
  <si>
    <t>Інші субвенції</t>
  </si>
  <si>
    <t>ВИДАТКИ</t>
  </si>
  <si>
    <t>Житлово-комунальне господарство</t>
  </si>
  <si>
    <t>КРЕДИТУВАННЯ</t>
  </si>
  <si>
    <t>ФІНАНСУВАННЯ</t>
  </si>
  <si>
    <t xml:space="preserve">Відсоток виконання,% </t>
  </si>
  <si>
    <t xml:space="preserve">Відсоток виконання, % </t>
  </si>
  <si>
    <t>Державне управління</t>
  </si>
  <si>
    <t>Житомирської міської ради</t>
  </si>
  <si>
    <t>Організація та проведення громадських робіт</t>
  </si>
  <si>
    <t>ДОХОДИ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</si>
  <si>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</si>
  <si>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</si>
  <si>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</si>
  <si>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Внутрішні податки на товари та послуги</t>
  </si>
  <si>
    <t>Місцеві податки і збори</t>
  </si>
  <si>
    <t>Інші податки та збори</t>
  </si>
  <si>
    <t>Екологічний податок</t>
  </si>
  <si>
    <t>Неподаткові надходження</t>
  </si>
  <si>
    <t>Доходи від  власності та підприємницької діяльності</t>
  </si>
  <si>
    <t>Адміністративні збори та платежі, доходи від некомерційної господарської діяльності</t>
  </si>
  <si>
    <t>Інші неподаткові надходження</t>
  </si>
  <si>
    <t>Доходи від операцій з кредитування та надання гарантій</t>
  </si>
  <si>
    <t>Власні надходження бюджетних установ</t>
  </si>
  <si>
    <t>Доходи від операцій з капіталом</t>
  </si>
  <si>
    <t>Надходження від продажу основного капіталу</t>
  </si>
  <si>
    <t>Кошти від продажу землі і нематеріальних активів</t>
  </si>
  <si>
    <t>Разом доходів</t>
  </si>
  <si>
    <t>Офіційні трансферти</t>
  </si>
  <si>
    <t xml:space="preserve">Освітня субвенція з державного бюджету місцевим бюджетам </t>
  </si>
  <si>
    <t>Секретар міської ради</t>
  </si>
  <si>
    <t>0100</t>
  </si>
  <si>
    <t>0170</t>
  </si>
  <si>
    <t>0180</t>
  </si>
  <si>
    <t>Освіта</t>
  </si>
  <si>
    <t>1000</t>
  </si>
  <si>
    <t>1010</t>
  </si>
  <si>
    <t>1020</t>
  </si>
  <si>
    <t>1090</t>
  </si>
  <si>
    <t>Охорона здоров`я</t>
  </si>
  <si>
    <t>2000</t>
  </si>
  <si>
    <t>Соціальний захист та соціальне забезпечення</t>
  </si>
  <si>
    <t>3000</t>
  </si>
  <si>
    <t>Культура і мистецтво</t>
  </si>
  <si>
    <t>4000</t>
  </si>
  <si>
    <t>4030</t>
  </si>
  <si>
    <t>4060</t>
  </si>
  <si>
    <t>Фізична культура і спорт</t>
  </si>
  <si>
    <t>5000</t>
  </si>
  <si>
    <t>Проведення спортивної роботи в регіоні</t>
  </si>
  <si>
    <t>Розвиток дитячо-юнацького та резервного спорту</t>
  </si>
  <si>
    <t>6000</t>
  </si>
  <si>
    <t>Здійснення фізкультурно-спортивної та реабілітаційної роботи серед інвалідів</t>
  </si>
  <si>
    <t>Код типової програмної класифікації видатків та кредитування місцевих бюджетів</t>
  </si>
  <si>
    <t>Міжбюджетні трансферти</t>
  </si>
  <si>
    <t>Інші заходи з розвитку фізичної культури та спорту</t>
  </si>
  <si>
    <t>Інші субвенції з місцевого бюджету</t>
  </si>
  <si>
    <t>Субвенції з державного бюджету місцевим бюджетам</t>
  </si>
  <si>
    <t>Субвенції з місцевих бюджетів іншим місцевим бюджетам</t>
  </si>
  <si>
    <t>0160</t>
  </si>
  <si>
    <t>Підвищення кваліфікації депутатів місцевих рад та посадових осіб місцевого самоврядування</t>
  </si>
  <si>
    <t>Інша діяльність у сфері державного управління</t>
  </si>
  <si>
    <t>Надання дошкільної освіти</t>
  </si>
  <si>
    <t>Інші програми, заклади та заходи у сфері освіти</t>
  </si>
  <si>
    <t>Пільгове медичне обслуговування осіб, які постраждали внаслідок Чорнобильської катастрофи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</si>
  <si>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</si>
  <si>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</si>
  <si>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</si>
  <si>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</si>
  <si>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Фінансова підтримка кінематографії</t>
  </si>
  <si>
    <t>Організація благоустрою населених пунктів</t>
  </si>
  <si>
    <t>Інша діяльність у сфері житлово-комунального господарства</t>
  </si>
  <si>
    <t>Економічна діяльність</t>
  </si>
  <si>
    <t>Інша діяльність</t>
  </si>
  <si>
    <t>Інші програми, заклади та заходи у сфері охорони здоров;я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</si>
  <si>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</si>
  <si>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Здійснення соціальної роботи з вразливими категоріями населення</t>
  </si>
  <si>
    <t>Реалізація державної політики у молодіжній сфері</t>
  </si>
  <si>
    <t>Інші заклади та заходи</t>
  </si>
  <si>
    <t>Інші заклади та заходи в галузі культури і мистецтва</t>
  </si>
  <si>
    <t>Утримання та ефективна експлуатація об"єктів житлово-комунального господарства</t>
  </si>
  <si>
    <t>Реалізація державних та місцевих житлових програм</t>
  </si>
  <si>
    <t xml:space="preserve">Директор департаменту бюджету та фінансів                            </t>
  </si>
  <si>
    <t>Цільові     фонди,     утворені      Верховною    Радою    Автономної    Республіки    Крим,   органами   місцевого   самоврядування   та   місцевими   органами   виконавчої влади  </t>
  </si>
  <si>
    <t>Рентна плата та плата за використання інших природних ресурсів</t>
  </si>
  <si>
    <t>Забезпечення діяльності інклюзивно-ресурсних центрів</t>
  </si>
  <si>
    <t>Здійснення заходів із землеустрою</t>
  </si>
  <si>
    <t>Надання спеціальної освіти мистецькими школами</t>
  </si>
  <si>
    <t>Надання позашкільної освіти закладами позашкільної освіти, заходи із позашкільної роботи з дітьми</t>
  </si>
  <si>
    <t>Підготовка кадрів закладами професійної (професійно-технічної) освіти та іншими закладами освіти</t>
  </si>
  <si>
    <t>Методичне забезпечення діяльності закладів освіти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</si>
  <si>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</si>
  <si>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Керівництво і управління у відповідній сфері у містах (місті Києві), селищах, селах, територіальних громадах</t>
  </si>
  <si>
    <t>Надання загальної середньої освіти за рахунок коштів місцевого бюджету</t>
  </si>
  <si>
    <t>Надання загальної середньої освіти за рахунок освітньої субвенції</t>
  </si>
  <si>
    <t>1080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</si>
  <si>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</si>
  <si>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Резервний фонд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</si>
  <si>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</si>
  <si>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Діна ПРОХОРЧУК</t>
  </si>
  <si>
    <t>Податок та збір на доходи фізичних осіб</t>
  </si>
  <si>
    <t>Усього</t>
  </si>
  <si>
    <t>грн</t>
  </si>
  <si>
    <t>Дотації з місцевих бюджетів іншим місцевим бюджетам</t>
  </si>
  <si>
    <t>Інші дотації з місцевого бюджету</t>
  </si>
  <si>
    <t>Субвенція з державного бюджету місцевим бюджетам на реалізацію проектів в рамках Програми з відновлення України</t>
  </si>
  <si>
    <t>Субвенція з місцевого бюджету за рахунок залишку коштів освітньої субвенції, що утворився на початок бюджетного періоду</t>
  </si>
  <si>
    <t>Гранти, що надійшли до місцевих бюджетів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</si>
  <si>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</si>
  <si>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Будівництво та регіональний розвиток</t>
  </si>
  <si>
    <t>Транспорт та транспортна інфраструктура, дорожнє господарство</t>
  </si>
  <si>
    <t>Зв'язок, телекомунікації та інформатика</t>
  </si>
  <si>
    <t>Інші програми та заходи, пов'язані з економічною діяльністю</t>
  </si>
  <si>
    <t>Захист населення і територій від надзвичайних ситуацій</t>
  </si>
  <si>
    <t>Громадський порядок та безпека</t>
  </si>
  <si>
    <t>Охорона навколишнього природного середовища</t>
  </si>
  <si>
    <t>Засоби масової інформації</t>
  </si>
  <si>
    <t>Субвенція з державного бюджету місцевим бюджетам на відновлення об'єктів критичної інфраструктури в рамках спільного з Міжнародним банком реконструкції та розвитку проекту «Проект розвитку міської інфраструктури - 2»</t>
  </si>
  <si>
    <t>Субвенція з місцевого бюджету на здійснення переданих видатків у сфері освіти за рахунок коштів освітньої субвенції</t>
  </si>
  <si>
    <t>Надходження в рамках програм допомоги урядів іноземних держав, міжнародних організацій, донорських установ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</si>
  <si>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</si>
  <si>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</si>
  <si>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Багатопрофільна стаціонарна медична допомога населенню</t>
  </si>
  <si>
    <t>Субвенція з державного бюджету місцевим бюджетам на створення навчально-практичних центрів сучасної професійної (професійно-технічної)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</si>
  <si>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</si>
  <si>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</si>
  <si>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державного бюджету місцевим бюджетам на реалізацію проектів в рамках Програми з відновлення України</t>
  </si>
  <si>
    <t>Соціальний захист ветеранів війни та праці</t>
  </si>
  <si>
    <t>Обслуговування місцевого боргу</t>
  </si>
  <si>
    <t>Виконання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</si>
  <si>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Виконання заходів щодо придбання обладнання, створення та модернізації (проведення реконструкції та капітального ремонту) їдалень (харчоблоків) закладів загальної середньої освіти</t>
  </si>
  <si>
    <t>Виконання заходів щодо створення навчально-практичних центрів сучасної професійної (професійно-технічної) освіти</t>
  </si>
  <si>
    <t>Галина ШИМАНСЬКА</t>
  </si>
  <si>
    <t>Звіт  про  виконання  бюджету  Житомирської  міської  територіальної  громади  за  9  місяців  2024 року</t>
  </si>
  <si>
    <t>Субвенція з державного бюджету місцевим бюджетам на придбання обладнання, створення та модернізацію (проведення реконструкції та капітального ремонту) їдалень (харчоблоків) закладів загальної середньої освіти</t>
  </si>
  <si>
    <t>Субвенція з місцевого бюджету на виплату грошової компенсації за належні для отримання жилі приміщення для сімей осіб, визначених п.2-5 ч.1ст.10-1ЗУ "Про статус ветеранів війни, гарантії їх соціального захистц", для осіб з інвалідністю І-Іігр., яка настала внаслідок поранення, контузії, каліцтва або захворювання, одержаних під час безпосередньої участі в АТО, забезпеченні її проведення, здійсненні заходів із забезпечення національної безпеки і оборони, відсічі і стримування збройної агресії РФ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РФ проти України, визначених п.1-14 ч.2 ст.ЗУ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</si>
  <si>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аб.1 п.1 ст.10 ЗУ "Про статус ветеранів війни, гарантії їх соціального захисту", для осіб з інвалідністю І-ІІ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 державах, визначених п.7 ч.2 ст.7 ЗУ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</si>
  <si>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r>
      <t>Субвенція з міс.бюд.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АТО, забезпеченні її проведення, перебуваючи безпосередньо в районах АТО у період її проведення, у здійсненні заходів із забезпечення національної безпеки і оборони, відсічі і стримування збройної агресії РФ у Донецькій та Луганській обл,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</t>
    </r>
    <r>
      <rPr>
        <u/>
        <sz val="22"/>
        <color theme="1"/>
        <rFont val="Times New Roman"/>
        <family val="1"/>
        <charset val="204"/>
      </rPr>
      <t>п 11 - 14</t>
    </r>
    <r>
      <rPr>
        <sz val="22"/>
        <color theme="1"/>
        <rFont val="Times New Roman"/>
        <family val="1"/>
        <charset val="204"/>
      </rPr>
      <t> ч 2 ст 7 або учасниками бойових дій відповідно до </t>
    </r>
    <r>
      <rPr>
        <u/>
        <sz val="22"/>
        <color theme="1"/>
        <rFont val="Times New Roman"/>
        <family val="1"/>
        <charset val="204"/>
      </rPr>
      <t>п 19 - 21</t>
    </r>
    <r>
      <rPr>
        <sz val="22"/>
        <color theme="1"/>
        <rFont val="Times New Roman"/>
        <family val="1"/>
        <charset val="204"/>
      </rPr>
      <t> ч 1 ст 6 ЗУ"Про статус ветеранів війни, гарантії їх соц.захисту", та які потребують поліпшення житлових умов за рахунок відповідної субвенції з державного бюджету</t>
    </r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</si>
  <si>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</si>
  <si>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Від Європейського Союзу, урядів іноземних держав, міжнародних організацій, донорських установ</t>
  </si>
  <si>
    <t>Виконання заходів, спрямованих на забезпечення якісної, сучасної та доступної загальної середньої освіти "Нова українська школа"</t>
  </si>
  <si>
    <t>Заклади і заходи з питань дітей та їх соціального захисту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</si>
  <si>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</si>
  <si>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Субвенція з місцевого бюджету на співфінансування інвестиційних проектів</t>
  </si>
  <si>
    <t xml:space="preserve">                              Додаток до проєкту</t>
  </si>
  <si>
    <t xml:space="preserve">                              рішення  міської ради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</si>
</sst>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#,##0.0"/>
  </numFmts>
  <fonts count="25">
    <font>
      <sz val="10"/>
      <name val="Arial Cyr"/>
      <charset val="204"/>
    </font>
    <font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color rgb="FFFF0000"/>
      <name val="Times New Roman"/>
      <family val="1"/>
      <charset val="204"/>
    </font>
    <font>
      <sz val="22"/>
      <color rgb="FF333333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sz val="28"/>
      <name val="Times New Roman"/>
      <family val="1"/>
      <charset val="204"/>
    </font>
    <font>
      <sz val="32"/>
      <color theme="1"/>
      <name val="Times New Roman"/>
      <family val="1"/>
      <charset val="204"/>
    </font>
    <font>
      <sz val="32"/>
      <color theme="0"/>
      <name val="Times New Roman"/>
      <family val="1"/>
      <charset val="204"/>
    </font>
    <font>
      <sz val="32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38"/>
      <name val="Times New Roman"/>
      <family val="1"/>
      <charset val="204"/>
    </font>
    <font>
      <sz val="30"/>
      <name val="Times New Roman"/>
      <family val="1"/>
      <charset val="204"/>
    </font>
    <font>
      <u/>
      <sz val="22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3" borderId="0" applyNumberFormat="0" applyBorder="0" applyAlignment="0" applyProtection="0"/>
    <xf numFmtId="0" fontId="3" fillId="20" borderId="1" applyNumberFormat="0" applyAlignment="0" applyProtection="0"/>
    <xf numFmtId="0" fontId="3" fillId="21" borderId="2" applyNumberFormat="0" applyAlignment="0" applyProtection="0"/>
    <xf numFmtId="0" fontId="3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" fillId="0" borderId="3" applyNumberFormat="0" applyFill="0" applyAlignment="0" applyProtection="0"/>
    <xf numFmtId="0" fontId="3" fillId="0" borderId="4" applyNumberFormat="0" applyFill="0" applyAlignment="0" applyProtection="0"/>
    <xf numFmtId="0" fontId="3" fillId="0" borderId="5" applyNumberFormat="0" applyFill="0" applyAlignment="0" applyProtection="0"/>
    <xf numFmtId="0" fontId="3" fillId="0" borderId="0" applyNumberFormat="0" applyFill="0" applyBorder="0" applyAlignment="0" applyProtection="0"/>
    <xf numFmtId="0" fontId="3" fillId="7" borderId="1" applyNumberFormat="0" applyAlignment="0" applyProtection="0"/>
    <xf numFmtId="0" fontId="3" fillId="0" borderId="6" applyNumberFormat="0" applyFill="0" applyAlignment="0" applyProtection="0"/>
    <xf numFmtId="0" fontId="3" fillId="22" borderId="0" applyNumberFormat="0" applyBorder="0" applyAlignment="0" applyProtection="0"/>
    <xf numFmtId="0" fontId="3" fillId="23" borderId="7" applyNumberFormat="0" applyFont="0" applyAlignment="0" applyProtection="0"/>
    <xf numFmtId="0" fontId="3" fillId="20" borderId="8" applyNumberFormat="0" applyAlignment="0" applyProtection="0"/>
    <xf numFmtId="0" fontId="3" fillId="0" borderId="0" applyNumberFormat="0" applyFill="0" applyBorder="0" applyAlignment="0" applyProtection="0"/>
    <xf numFmtId="0" fontId="3" fillId="0" borderId="9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10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164" fontId="1" fillId="0" borderId="0" xfId="0" applyNumberFormat="1" applyFont="1" applyFill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4" fillId="0" borderId="0" xfId="0" applyFont="1" applyFill="1"/>
    <xf numFmtId="4" fontId="4" fillId="0" borderId="0" xfId="0" applyNumberFormat="1" applyFont="1" applyFill="1"/>
    <xf numFmtId="4" fontId="1" fillId="0" borderId="0" xfId="0" applyNumberFormat="1" applyFont="1" applyFill="1"/>
    <xf numFmtId="4" fontId="5" fillId="0" borderId="0" xfId="0" applyNumberFormat="1" applyFont="1" applyFill="1"/>
    <xf numFmtId="0" fontId="1" fillId="24" borderId="0" xfId="0" applyFont="1" applyFill="1"/>
    <xf numFmtId="0" fontId="7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1" fillId="25" borderId="0" xfId="0" applyFont="1" applyFill="1"/>
    <xf numFmtId="4" fontId="4" fillId="25" borderId="0" xfId="0" applyNumberFormat="1" applyFont="1" applyFill="1"/>
    <xf numFmtId="4" fontId="1" fillId="25" borderId="0" xfId="0" applyNumberFormat="1" applyFont="1" applyFill="1"/>
    <xf numFmtId="0" fontId="8" fillId="0" borderId="10" xfId="0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left" vertical="center" wrapText="1"/>
    </xf>
    <xf numFmtId="0" fontId="9" fillId="24" borderId="10" xfId="0" applyFont="1" applyFill="1" applyBorder="1" applyAlignment="1">
      <alignment horizontal="center" vertical="center" wrapText="1"/>
    </xf>
    <xf numFmtId="4" fontId="9" fillId="24" borderId="10" xfId="0" applyNumberFormat="1" applyFont="1" applyFill="1" applyBorder="1" applyAlignment="1">
      <alignment horizontal="right" vertical="center" wrapText="1"/>
    </xf>
    <xf numFmtId="164" fontId="9" fillId="24" borderId="10" xfId="0" applyNumberFormat="1" applyFont="1" applyFill="1" applyBorder="1" applyAlignment="1">
      <alignment horizontal="center" vertical="center" wrapText="1"/>
    </xf>
    <xf numFmtId="0" fontId="11" fillId="24" borderId="10" xfId="0" applyFont="1" applyFill="1" applyBorder="1" applyAlignment="1">
      <alignment vertical="center"/>
    </xf>
    <xf numFmtId="0" fontId="9" fillId="24" borderId="10" xfId="0" applyFont="1" applyFill="1" applyBorder="1" applyAlignment="1">
      <alignment vertical="center" wrapText="1"/>
    </xf>
    <xf numFmtId="4" fontId="10" fillId="24" borderId="10" xfId="0" applyNumberFormat="1" applyFont="1" applyFill="1" applyBorder="1" applyAlignment="1">
      <alignment horizontal="right" vertical="center" wrapText="1"/>
    </xf>
    <xf numFmtId="0" fontId="9" fillId="24" borderId="10" xfId="0" applyFont="1" applyFill="1" applyBorder="1" applyAlignment="1">
      <alignment horizontal="justify" vertical="center" wrapText="1"/>
    </xf>
    <xf numFmtId="0" fontId="11" fillId="27" borderId="10" xfId="0" applyFont="1" applyFill="1" applyBorder="1" applyAlignment="1">
      <alignment vertical="center" wrapText="1"/>
    </xf>
    <xf numFmtId="0" fontId="9" fillId="24" borderId="14" xfId="0" applyFont="1" applyFill="1" applyBorder="1" applyAlignment="1">
      <alignment horizontal="center" vertical="center" wrapText="1"/>
    </xf>
    <xf numFmtId="0" fontId="8" fillId="0" borderId="10" xfId="42" applyFont="1" applyBorder="1" applyAlignment="1" applyProtection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2" fillId="24" borderId="10" xfId="0" applyFont="1" applyFill="1" applyBorder="1" applyAlignment="1">
      <alignment horizontal="center" vertical="center" wrapText="1"/>
    </xf>
    <xf numFmtId="4" fontId="12" fillId="24" borderId="10" xfId="0" applyNumberFormat="1" applyFont="1" applyFill="1" applyBorder="1" applyAlignment="1">
      <alignment horizontal="right" vertical="center" wrapText="1"/>
    </xf>
    <xf numFmtId="0" fontId="9" fillId="26" borderId="10" xfId="0" applyFont="1" applyFill="1" applyBorder="1" applyAlignment="1">
      <alignment vertical="center" wrapText="1"/>
    </xf>
    <xf numFmtId="0" fontId="9" fillId="26" borderId="10" xfId="0" applyFont="1" applyFill="1" applyBorder="1" applyAlignment="1">
      <alignment horizontal="center" vertical="center" wrapText="1"/>
    </xf>
    <xf numFmtId="4" fontId="9" fillId="25" borderId="10" xfId="0" applyNumberFormat="1" applyFont="1" applyFill="1" applyBorder="1" applyAlignment="1">
      <alignment horizontal="right" vertical="center" wrapText="1"/>
    </xf>
    <xf numFmtId="164" fontId="9" fillId="25" borderId="10" xfId="0" applyNumberFormat="1" applyFont="1" applyFill="1" applyBorder="1" applyAlignment="1">
      <alignment horizontal="center" vertical="center" wrapText="1"/>
    </xf>
    <xf numFmtId="164" fontId="9" fillId="25" borderId="10" xfId="0" applyNumberFormat="1" applyFont="1" applyFill="1" applyBorder="1" applyAlignment="1">
      <alignment horizontal="right" vertical="center" wrapText="1"/>
    </xf>
    <xf numFmtId="0" fontId="12" fillId="0" borderId="10" xfId="0" applyFont="1" applyFill="1" applyBorder="1" applyAlignment="1">
      <alignment vertical="center" wrapText="1"/>
    </xf>
    <xf numFmtId="49" fontId="12" fillId="0" borderId="10" xfId="0" applyNumberFormat="1" applyFont="1" applyFill="1" applyBorder="1" applyAlignment="1">
      <alignment horizontal="center" vertical="center"/>
    </xf>
    <xf numFmtId="4" fontId="12" fillId="0" borderId="10" xfId="0" applyNumberFormat="1" applyFont="1" applyFill="1" applyBorder="1" applyAlignment="1">
      <alignment horizontal="right" vertical="center" wrapText="1"/>
    </xf>
    <xf numFmtId="164" fontId="12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right" vertical="center" wrapText="1"/>
    </xf>
    <xf numFmtId="164" fontId="9" fillId="0" borderId="10" xfId="0" applyNumberFormat="1" applyFont="1" applyFill="1" applyBorder="1" applyAlignment="1">
      <alignment horizontal="center" vertical="center" wrapText="1"/>
    </xf>
    <xf numFmtId="0" fontId="9" fillId="0" borderId="10" xfId="0" quotePrefix="1" applyFont="1" applyFill="1" applyBorder="1" applyAlignment="1">
      <alignment horizontal="center" vertical="center"/>
    </xf>
    <xf numFmtId="0" fontId="12" fillId="0" borderId="10" xfId="0" quotePrefix="1" applyFont="1" applyFill="1" applyBorder="1" applyAlignment="1">
      <alignment horizontal="center" vertical="center"/>
    </xf>
    <xf numFmtId="4" fontId="13" fillId="0" borderId="10" xfId="0" applyNumberFormat="1" applyFont="1" applyFill="1" applyBorder="1" applyAlignment="1">
      <alignment horizontal="right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164" fontId="10" fillId="24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vertical="center" wrapText="1"/>
    </xf>
    <xf numFmtId="0" fontId="14" fillId="0" borderId="10" xfId="0" applyFont="1" applyBorder="1" applyAlignment="1" applyProtection="1">
      <alignment horizontal="left" vertical="top" wrapText="1"/>
    </xf>
    <xf numFmtId="0" fontId="14" fillId="0" borderId="10" xfId="0" applyFont="1" applyBorder="1" applyAlignment="1" applyProtection="1">
      <alignment horizontal="center" vertical="center" wrapText="1"/>
    </xf>
    <xf numFmtId="0" fontId="14" fillId="0" borderId="10" xfId="0" applyFont="1" applyBorder="1" applyAlignment="1" applyProtection="1">
      <alignment horizontal="left" vertical="center" wrapText="1"/>
    </xf>
    <xf numFmtId="43" fontId="1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164" fontId="18" fillId="0" borderId="0" xfId="0" applyNumberFormat="1" applyFont="1" applyFill="1"/>
    <xf numFmtId="0" fontId="18" fillId="0" borderId="0" xfId="0" applyFont="1" applyFill="1" applyAlignment="1">
      <alignment horizontal="center"/>
    </xf>
    <xf numFmtId="4" fontId="18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43" fontId="19" fillId="0" borderId="0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vertical="center" wrapText="1"/>
    </xf>
    <xf numFmtId="164" fontId="20" fillId="0" borderId="0" xfId="0" applyNumberFormat="1" applyFont="1" applyFill="1"/>
    <xf numFmtId="0" fontId="20" fillId="0" borderId="0" xfId="0" applyFont="1" applyFill="1" applyAlignment="1">
      <alignment horizontal="center"/>
    </xf>
    <xf numFmtId="164" fontId="20" fillId="0" borderId="0" xfId="0" applyNumberFormat="1" applyFont="1" applyFill="1" applyAlignment="1">
      <alignment horizontal="left" vertical="center"/>
    </xf>
    <xf numFmtId="4" fontId="20" fillId="0" borderId="0" xfId="0" applyNumberFormat="1" applyFont="1" applyFill="1" applyAlignment="1">
      <alignment horizontal="left" vertical="center" wrapText="1"/>
    </xf>
    <xf numFmtId="164" fontId="20" fillId="0" borderId="0" xfId="0" applyNumberFormat="1" applyFont="1" applyFill="1" applyAlignment="1">
      <alignment horizontal="center" vertical="center"/>
    </xf>
    <xf numFmtId="164" fontId="20" fillId="0" borderId="0" xfId="0" applyNumberFormat="1" applyFont="1" applyFill="1" applyAlignment="1">
      <alignment horizontal="left"/>
    </xf>
    <xf numFmtId="164" fontId="20" fillId="0" borderId="0" xfId="0" applyNumberFormat="1" applyFont="1" applyFill="1" applyAlignment="1">
      <alignment horizontal="left" vertical="center"/>
    </xf>
    <xf numFmtId="164" fontId="10" fillId="24" borderId="10" xfId="0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top" wrapText="1"/>
    </xf>
    <xf numFmtId="164" fontId="12" fillId="24" borderId="10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center" vertical="center" wrapText="1"/>
    </xf>
    <xf numFmtId="0" fontId="17" fillId="0" borderId="13" xfId="0" applyFont="1" applyFill="1" applyBorder="1" applyAlignment="1">
      <alignment horizontal="right" wrapText="1"/>
    </xf>
    <xf numFmtId="0" fontId="23" fillId="0" borderId="1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wrapText="1"/>
    </xf>
    <xf numFmtId="164" fontId="20" fillId="0" borderId="0" xfId="0" applyNumberFormat="1" applyFont="1" applyFill="1" applyAlignment="1">
      <alignment horizontal="left" vertical="center"/>
    </xf>
    <xf numFmtId="164" fontId="18" fillId="0" borderId="0" xfId="0" applyNumberFormat="1" applyFont="1" applyFill="1" applyAlignment="1">
      <alignment horizontal="left" vertical="center"/>
    </xf>
    <xf numFmtId="0" fontId="18" fillId="0" borderId="0" xfId="0" applyFont="1" applyFill="1" applyAlignment="1">
      <alignment vertical="center" wrapText="1"/>
    </xf>
    <xf numFmtId="0" fontId="17" fillId="24" borderId="0" xfId="0" applyFont="1" applyFill="1" applyAlignment="1">
      <alignment horizontal="left" vertical="top" wrapText="1"/>
    </xf>
    <xf numFmtId="0" fontId="16" fillId="0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textRotation="90" wrapText="1"/>
    </xf>
    <xf numFmtId="0" fontId="8" fillId="0" borderId="12" xfId="0" applyFont="1" applyFill="1" applyBorder="1" applyAlignment="1">
      <alignment horizontal="left" textRotation="90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Гиперссылка" xfId="42" builtinId="8"/>
    <cellStyle name="Обычный" xfId="0" builtinId="0"/>
    <cellStyle name="Обычный 256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on.rada.gov.ua/rada/show/971_002-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8"/>
  <sheetViews>
    <sheetView showZeros="0" tabSelected="1" view="pageBreakPreview" zoomScale="30" zoomScaleNormal="37" zoomScaleSheetLayoutView="3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4" sqref="A4:K4"/>
    </sheetView>
  </sheetViews>
  <sheetFormatPr defaultRowHeight="5.65" customHeight="1"/>
  <cols>
    <col min="1" max="1" width="86.28515625" style="5" customWidth="1"/>
    <col min="2" max="2" width="27.5703125" style="9" customWidth="1"/>
    <col min="3" max="3" width="40.5703125" style="1" customWidth="1"/>
    <col min="4" max="4" width="41.42578125" style="1" customWidth="1"/>
    <col min="5" max="5" width="22.5703125" style="9" customWidth="1"/>
    <col min="6" max="6" width="37.7109375" style="1" customWidth="1"/>
    <col min="7" max="7" width="39.28515625" style="1" customWidth="1"/>
    <col min="8" max="8" width="23.140625" style="9" customWidth="1"/>
    <col min="9" max="9" width="38" style="1" customWidth="1"/>
    <col min="10" max="10" width="42.28515625" style="1" customWidth="1"/>
    <col min="11" max="11" width="23.42578125" style="9" customWidth="1"/>
    <col min="12" max="13" width="9.140625" style="1"/>
    <col min="14" max="14" width="30.7109375" style="1" bestFit="1" customWidth="1"/>
    <col min="15" max="17" width="9.140625" style="1"/>
    <col min="18" max="18" width="25.5703125" style="1" bestFit="1" customWidth="1"/>
    <col min="19" max="16384" width="9.140625" style="1"/>
  </cols>
  <sheetData>
    <row r="1" spans="1:13" ht="42" customHeight="1">
      <c r="A1" s="1"/>
      <c r="B1" s="64"/>
      <c r="C1" s="65"/>
      <c r="D1" s="65"/>
      <c r="E1" s="64"/>
      <c r="F1" s="65"/>
      <c r="G1" s="65"/>
      <c r="H1" s="64"/>
      <c r="I1" s="87" t="s">
        <v>150</v>
      </c>
      <c r="J1" s="87"/>
      <c r="K1" s="87"/>
    </row>
    <row r="2" spans="1:13" ht="42" customHeight="1">
      <c r="A2" s="3"/>
      <c r="B2" s="64"/>
      <c r="C2" s="65"/>
      <c r="D2" s="65"/>
      <c r="E2" s="64"/>
      <c r="F2" s="65"/>
      <c r="G2" s="65"/>
      <c r="H2" s="64"/>
      <c r="I2" s="96" t="s">
        <v>151</v>
      </c>
      <c r="J2" s="96"/>
      <c r="K2" s="96"/>
    </row>
    <row r="3" spans="1:13" ht="42" customHeight="1">
      <c r="A3" s="63"/>
      <c r="B3" s="64"/>
      <c r="C3" s="65"/>
      <c r="D3" s="65"/>
      <c r="E3" s="64"/>
      <c r="F3" s="65"/>
      <c r="G3" s="65"/>
      <c r="H3" s="64"/>
      <c r="I3" s="88"/>
      <c r="J3" s="88"/>
      <c r="K3" s="88"/>
    </row>
    <row r="4" spans="1:13" ht="66" customHeight="1">
      <c r="A4" s="89" t="s">
        <v>139</v>
      </c>
      <c r="B4" s="89"/>
      <c r="C4" s="89"/>
      <c r="D4" s="89"/>
      <c r="E4" s="89"/>
      <c r="F4" s="89"/>
      <c r="G4" s="89"/>
      <c r="H4" s="89"/>
      <c r="I4" s="89"/>
      <c r="J4" s="89"/>
      <c r="K4" s="89"/>
    </row>
    <row r="5" spans="1:13" ht="66.75" customHeight="1">
      <c r="A5" s="4"/>
      <c r="B5" s="2"/>
      <c r="C5" s="2"/>
      <c r="D5" s="2"/>
      <c r="E5" s="2"/>
      <c r="F5" s="2"/>
      <c r="G5" s="2"/>
      <c r="H5" s="2"/>
      <c r="I5" s="2"/>
      <c r="J5" s="90" t="s">
        <v>108</v>
      </c>
      <c r="K5" s="90"/>
    </row>
    <row r="6" spans="1:13" ht="68.25" customHeight="1">
      <c r="A6" s="91" t="s">
        <v>0</v>
      </c>
      <c r="B6" s="99" t="s">
        <v>59</v>
      </c>
      <c r="C6" s="91" t="s">
        <v>1</v>
      </c>
      <c r="D6" s="91"/>
      <c r="E6" s="91"/>
      <c r="F6" s="91" t="s">
        <v>2</v>
      </c>
      <c r="G6" s="91"/>
      <c r="H6" s="91"/>
      <c r="I6" s="91" t="s">
        <v>3</v>
      </c>
      <c r="J6" s="91"/>
      <c r="K6" s="91"/>
    </row>
    <row r="7" spans="1:13" ht="184.5" customHeight="1">
      <c r="A7" s="91"/>
      <c r="B7" s="100"/>
      <c r="C7" s="22" t="s">
        <v>5</v>
      </c>
      <c r="D7" s="22" t="s">
        <v>4</v>
      </c>
      <c r="E7" s="22" t="s">
        <v>11</v>
      </c>
      <c r="F7" s="22" t="s">
        <v>5</v>
      </c>
      <c r="G7" s="22" t="s">
        <v>4</v>
      </c>
      <c r="H7" s="22" t="s">
        <v>12</v>
      </c>
      <c r="I7" s="22" t="s">
        <v>5</v>
      </c>
      <c r="J7" s="22" t="s">
        <v>4</v>
      </c>
      <c r="K7" s="22" t="s">
        <v>11</v>
      </c>
    </row>
    <row r="8" spans="1:13" s="5" customFormat="1" ht="63.75" customHeight="1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</row>
    <row r="9" spans="1:13" ht="64.5" customHeight="1">
      <c r="A9" s="97" t="s">
        <v>16</v>
      </c>
      <c r="B9" s="97"/>
      <c r="C9" s="97"/>
      <c r="D9" s="97"/>
      <c r="E9" s="97"/>
      <c r="F9" s="97"/>
      <c r="G9" s="97"/>
      <c r="H9" s="97"/>
      <c r="I9" s="97"/>
      <c r="J9" s="97"/>
      <c r="K9" s="97"/>
    </row>
    <row r="10" spans="1:13" ht="112.5" customHeight="1">
      <c r="A10" s="23" t="s">
        <v>17</v>
      </c>
      <c r="B10" s="24">
        <v>10000000</v>
      </c>
      <c r="C10" s="25">
        <v>2983068999</v>
      </c>
      <c r="D10" s="25">
        <v>2241560416.9000001</v>
      </c>
      <c r="E10" s="26">
        <f t="shared" ref="E10:E54" si="0">D10*100/C10</f>
        <v>75.142761285489129</v>
      </c>
      <c r="F10" s="25">
        <v>1227300</v>
      </c>
      <c r="G10" s="25">
        <v>1680796.94</v>
      </c>
      <c r="H10" s="26">
        <f>G10*100/F10</f>
        <v>136.95078139004318</v>
      </c>
      <c r="I10" s="25">
        <f t="shared" ref="I10:I54" si="1">C10+F10</f>
        <v>2984296299</v>
      </c>
      <c r="J10" s="25">
        <f t="shared" ref="J10:J54" si="2">D10+G10</f>
        <v>2243241213.8400002</v>
      </c>
      <c r="K10" s="26">
        <f t="shared" ref="K10:K54" si="3">J10*100/I10</f>
        <v>75.168180002491098</v>
      </c>
    </row>
    <row r="11" spans="1:13" ht="112.5" customHeight="1">
      <c r="A11" s="23" t="s">
        <v>18</v>
      </c>
      <c r="B11" s="24">
        <v>11000000</v>
      </c>
      <c r="C11" s="25">
        <v>1863846599</v>
      </c>
      <c r="D11" s="25">
        <v>1354081140.1300001</v>
      </c>
      <c r="E11" s="26">
        <f t="shared" si="0"/>
        <v>72.649816828085434</v>
      </c>
      <c r="F11" s="57"/>
      <c r="G11" s="57"/>
      <c r="H11" s="84"/>
      <c r="I11" s="25">
        <f t="shared" si="1"/>
        <v>1863846599</v>
      </c>
      <c r="J11" s="25">
        <f t="shared" si="2"/>
        <v>1354081140.1300001</v>
      </c>
      <c r="K11" s="26">
        <f t="shared" si="3"/>
        <v>72.649816828085434</v>
      </c>
    </row>
    <row r="12" spans="1:13" ht="75" customHeight="1">
      <c r="A12" s="27" t="s">
        <v>106</v>
      </c>
      <c r="B12" s="24">
        <v>11010000</v>
      </c>
      <c r="C12" s="25">
        <v>1862701469</v>
      </c>
      <c r="D12" s="25">
        <v>1353062214.0799999</v>
      </c>
      <c r="E12" s="26">
        <f t="shared" si="0"/>
        <v>72.639778117875096</v>
      </c>
      <c r="F12" s="57"/>
      <c r="G12" s="57"/>
      <c r="H12" s="84"/>
      <c r="I12" s="25">
        <f t="shared" si="1"/>
        <v>1862701469</v>
      </c>
      <c r="J12" s="25">
        <f t="shared" si="2"/>
        <v>1353062214.0799999</v>
      </c>
      <c r="K12" s="26">
        <f t="shared" si="3"/>
        <v>72.639778117875096</v>
      </c>
    </row>
    <row r="13" spans="1:13" ht="82.5" customHeight="1">
      <c r="A13" s="28" t="s">
        <v>19</v>
      </c>
      <c r="B13" s="24">
        <v>11020000</v>
      </c>
      <c r="C13" s="25">
        <v>1145130</v>
      </c>
      <c r="D13" s="25">
        <v>1018926.05</v>
      </c>
      <c r="E13" s="26">
        <f t="shared" si="0"/>
        <v>88.979072245072615</v>
      </c>
      <c r="F13" s="57"/>
      <c r="G13" s="29"/>
      <c r="H13" s="84"/>
      <c r="I13" s="25">
        <f t="shared" si="1"/>
        <v>1145130</v>
      </c>
      <c r="J13" s="25">
        <f t="shared" si="2"/>
        <v>1018926.05</v>
      </c>
      <c r="K13" s="26">
        <f t="shared" si="3"/>
        <v>88.979072245072615</v>
      </c>
      <c r="L13" s="16"/>
      <c r="M13" s="16"/>
    </row>
    <row r="14" spans="1:13" ht="131.25" customHeight="1">
      <c r="A14" s="30" t="s">
        <v>90</v>
      </c>
      <c r="B14" s="24">
        <v>13000000</v>
      </c>
      <c r="C14" s="25">
        <v>61400</v>
      </c>
      <c r="D14" s="25">
        <v>39920.480000000003</v>
      </c>
      <c r="E14" s="26">
        <f t="shared" si="0"/>
        <v>65.017068403908809</v>
      </c>
      <c r="F14" s="57"/>
      <c r="G14" s="29"/>
      <c r="H14" s="84"/>
      <c r="I14" s="25">
        <f t="shared" si="1"/>
        <v>61400</v>
      </c>
      <c r="J14" s="25">
        <f t="shared" si="2"/>
        <v>39920.480000000003</v>
      </c>
      <c r="K14" s="26">
        <f t="shared" si="3"/>
        <v>65.017068403908809</v>
      </c>
    </row>
    <row r="15" spans="1:13" ht="89.25" customHeight="1">
      <c r="A15" s="23" t="s">
        <v>20</v>
      </c>
      <c r="B15" s="24">
        <v>14000000</v>
      </c>
      <c r="C15" s="25">
        <v>351705000</v>
      </c>
      <c r="D15" s="25">
        <v>259612526.08000001</v>
      </c>
      <c r="E15" s="26">
        <f t="shared" si="0"/>
        <v>73.815420901039218</v>
      </c>
      <c r="F15" s="57"/>
      <c r="G15" s="57"/>
      <c r="H15" s="84"/>
      <c r="I15" s="25">
        <f t="shared" si="1"/>
        <v>351705000</v>
      </c>
      <c r="J15" s="25">
        <f t="shared" si="2"/>
        <v>259612526.08000001</v>
      </c>
      <c r="K15" s="26">
        <f t="shared" si="3"/>
        <v>73.815420901039218</v>
      </c>
    </row>
    <row r="16" spans="1:13" ht="85.5" customHeight="1">
      <c r="A16" s="23" t="s">
        <v>21</v>
      </c>
      <c r="B16" s="24">
        <v>18000000</v>
      </c>
      <c r="C16" s="25">
        <v>767456000</v>
      </c>
      <c r="D16" s="25">
        <v>627826830.21000004</v>
      </c>
      <c r="E16" s="26">
        <f t="shared" si="0"/>
        <v>81.806231264072466</v>
      </c>
      <c r="F16" s="57"/>
      <c r="G16" s="29"/>
      <c r="H16" s="84"/>
      <c r="I16" s="25">
        <f t="shared" si="1"/>
        <v>767456000</v>
      </c>
      <c r="J16" s="25">
        <f t="shared" si="2"/>
        <v>627826830.21000004</v>
      </c>
      <c r="K16" s="26">
        <f t="shared" si="3"/>
        <v>81.806231264072466</v>
      </c>
    </row>
    <row r="17" spans="1:12" ht="93" customHeight="1">
      <c r="A17" s="28" t="s">
        <v>22</v>
      </c>
      <c r="B17" s="24">
        <v>19000000</v>
      </c>
      <c r="C17" s="29"/>
      <c r="D17" s="29"/>
      <c r="E17" s="26"/>
      <c r="F17" s="25">
        <v>1227300</v>
      </c>
      <c r="G17" s="25">
        <v>1680796.94</v>
      </c>
      <c r="H17" s="26">
        <f t="shared" ref="H17:H54" si="4">G17*100/F17</f>
        <v>136.95078139004318</v>
      </c>
      <c r="I17" s="25">
        <f t="shared" si="1"/>
        <v>1227300</v>
      </c>
      <c r="J17" s="25">
        <f t="shared" si="2"/>
        <v>1680796.94</v>
      </c>
      <c r="K17" s="26">
        <f t="shared" si="3"/>
        <v>136.95078139004318</v>
      </c>
    </row>
    <row r="18" spans="1:12" ht="81" customHeight="1">
      <c r="A18" s="28" t="s">
        <v>23</v>
      </c>
      <c r="B18" s="24">
        <v>19010000</v>
      </c>
      <c r="C18" s="29"/>
      <c r="D18" s="29"/>
      <c r="E18" s="26"/>
      <c r="F18" s="25">
        <v>1227300</v>
      </c>
      <c r="G18" s="25">
        <v>1680796.94</v>
      </c>
      <c r="H18" s="26">
        <f t="shared" si="4"/>
        <v>136.95078139004318</v>
      </c>
      <c r="I18" s="25">
        <f t="shared" si="1"/>
        <v>1227300</v>
      </c>
      <c r="J18" s="25">
        <f t="shared" si="2"/>
        <v>1680796.94</v>
      </c>
      <c r="K18" s="26">
        <f t="shared" si="3"/>
        <v>136.95078139004318</v>
      </c>
      <c r="L18" s="16"/>
    </row>
    <row r="19" spans="1:12" ht="74.25" customHeight="1">
      <c r="A19" s="23" t="s">
        <v>24</v>
      </c>
      <c r="B19" s="24">
        <v>20000000</v>
      </c>
      <c r="C19" s="25">
        <v>83488938.689999998</v>
      </c>
      <c r="D19" s="25">
        <v>70892859.489999995</v>
      </c>
      <c r="E19" s="26">
        <f t="shared" si="0"/>
        <v>84.912876606600435</v>
      </c>
      <c r="F19" s="25">
        <v>241694830</v>
      </c>
      <c r="G19" s="25">
        <v>206544736.16999999</v>
      </c>
      <c r="H19" s="26">
        <f t="shared" si="4"/>
        <v>85.456828418712973</v>
      </c>
      <c r="I19" s="25">
        <f t="shared" si="1"/>
        <v>325183768.69</v>
      </c>
      <c r="J19" s="25">
        <f t="shared" si="2"/>
        <v>277437595.65999997</v>
      </c>
      <c r="K19" s="26">
        <f t="shared" si="3"/>
        <v>85.317172126288753</v>
      </c>
    </row>
    <row r="20" spans="1:12" ht="94.5" customHeight="1">
      <c r="A20" s="23" t="s">
        <v>25</v>
      </c>
      <c r="B20" s="24">
        <v>21000000</v>
      </c>
      <c r="C20" s="25">
        <v>42038809</v>
      </c>
      <c r="D20" s="25">
        <v>38583677.380000003</v>
      </c>
      <c r="E20" s="26">
        <f t="shared" si="0"/>
        <v>91.781090610821067</v>
      </c>
      <c r="F20" s="29"/>
      <c r="G20" s="29"/>
      <c r="H20" s="26"/>
      <c r="I20" s="25">
        <f t="shared" si="1"/>
        <v>42038809</v>
      </c>
      <c r="J20" s="25">
        <f t="shared" si="2"/>
        <v>38583677.380000003</v>
      </c>
      <c r="K20" s="26">
        <f t="shared" si="3"/>
        <v>91.781090610821067</v>
      </c>
    </row>
    <row r="21" spans="1:12" ht="92.25" customHeight="1">
      <c r="A21" s="23" t="s">
        <v>26</v>
      </c>
      <c r="B21" s="24">
        <v>22000000</v>
      </c>
      <c r="C21" s="25">
        <v>34450129.689999998</v>
      </c>
      <c r="D21" s="25">
        <v>25694216.370000001</v>
      </c>
      <c r="E21" s="26">
        <f t="shared" si="0"/>
        <v>74.583801574071813</v>
      </c>
      <c r="F21" s="57"/>
      <c r="G21" s="57"/>
      <c r="H21" s="26"/>
      <c r="I21" s="25">
        <f t="shared" si="1"/>
        <v>34450129.689999998</v>
      </c>
      <c r="J21" s="25">
        <f t="shared" si="2"/>
        <v>25694216.370000001</v>
      </c>
      <c r="K21" s="26">
        <f t="shared" si="3"/>
        <v>74.583801574071813</v>
      </c>
    </row>
    <row r="22" spans="1:12" ht="81.75" customHeight="1">
      <c r="A22" s="28" t="s">
        <v>27</v>
      </c>
      <c r="B22" s="24">
        <v>24000000</v>
      </c>
      <c r="C22" s="25">
        <v>7000000</v>
      </c>
      <c r="D22" s="25">
        <v>6614965.7400000002</v>
      </c>
      <c r="E22" s="26">
        <f t="shared" si="0"/>
        <v>94.499510571428573</v>
      </c>
      <c r="F22" s="25">
        <v>35000</v>
      </c>
      <c r="G22" s="25">
        <v>53540.28</v>
      </c>
      <c r="H22" s="26">
        <f t="shared" si="4"/>
        <v>152.97222857142856</v>
      </c>
      <c r="I22" s="25">
        <f t="shared" si="1"/>
        <v>7035000</v>
      </c>
      <c r="J22" s="25">
        <f t="shared" si="2"/>
        <v>6668506.0200000005</v>
      </c>
      <c r="K22" s="26">
        <f t="shared" si="3"/>
        <v>94.790419616204687</v>
      </c>
    </row>
    <row r="23" spans="1:12" ht="108.75" customHeight="1">
      <c r="A23" s="23" t="s">
        <v>28</v>
      </c>
      <c r="B23" s="24">
        <v>24110000</v>
      </c>
      <c r="C23" s="29"/>
      <c r="D23" s="29"/>
      <c r="E23" s="26"/>
      <c r="F23" s="25">
        <v>35000</v>
      </c>
      <c r="G23" s="25">
        <v>17004.099999999999</v>
      </c>
      <c r="H23" s="26">
        <f t="shared" si="4"/>
        <v>48.583142857142853</v>
      </c>
      <c r="I23" s="25">
        <f t="shared" si="1"/>
        <v>35000</v>
      </c>
      <c r="J23" s="25">
        <f t="shared" si="2"/>
        <v>17004.099999999999</v>
      </c>
      <c r="K23" s="26">
        <f t="shared" si="3"/>
        <v>48.583142857142853</v>
      </c>
    </row>
    <row r="24" spans="1:12" ht="70.5" customHeight="1">
      <c r="A24" s="31" t="s">
        <v>29</v>
      </c>
      <c r="B24" s="32">
        <v>25000000</v>
      </c>
      <c r="C24" s="29"/>
      <c r="D24" s="29"/>
      <c r="E24" s="26"/>
      <c r="F24" s="25">
        <v>241659830</v>
      </c>
      <c r="G24" s="25">
        <v>206491195.88999999</v>
      </c>
      <c r="H24" s="26">
        <f t="shared" si="4"/>
        <v>85.447050049650372</v>
      </c>
      <c r="I24" s="25">
        <f t="shared" si="1"/>
        <v>241659830</v>
      </c>
      <c r="J24" s="25">
        <f t="shared" si="2"/>
        <v>206491195.88999999</v>
      </c>
      <c r="K24" s="26">
        <f t="shared" si="3"/>
        <v>85.447050049650372</v>
      </c>
    </row>
    <row r="25" spans="1:12" ht="89.25" customHeight="1">
      <c r="A25" s="28" t="s">
        <v>30</v>
      </c>
      <c r="B25" s="24">
        <v>30000000</v>
      </c>
      <c r="C25" s="25">
        <v>80000</v>
      </c>
      <c r="D25" s="25">
        <v>99437.9</v>
      </c>
      <c r="E25" s="26">
        <f t="shared" si="0"/>
        <v>124.297375</v>
      </c>
      <c r="F25" s="25">
        <v>62000000</v>
      </c>
      <c r="G25" s="25">
        <v>25367468.370000001</v>
      </c>
      <c r="H25" s="26">
        <f t="shared" si="4"/>
        <v>40.915271564516132</v>
      </c>
      <c r="I25" s="25">
        <f t="shared" si="1"/>
        <v>62080000</v>
      </c>
      <c r="J25" s="25">
        <f t="shared" si="2"/>
        <v>25466906.27</v>
      </c>
      <c r="K25" s="26">
        <f t="shared" si="3"/>
        <v>41.022722728737115</v>
      </c>
      <c r="L25" s="16"/>
    </row>
    <row r="26" spans="1:12" ht="103.5" customHeight="1">
      <c r="A26" s="30" t="s">
        <v>31</v>
      </c>
      <c r="B26" s="24">
        <v>31000000</v>
      </c>
      <c r="C26" s="25">
        <v>80000</v>
      </c>
      <c r="D26" s="25">
        <v>99437.9</v>
      </c>
      <c r="E26" s="26">
        <f t="shared" si="0"/>
        <v>124.297375</v>
      </c>
      <c r="F26" s="25">
        <v>17550000</v>
      </c>
      <c r="G26" s="25">
        <v>10104779.869999999</v>
      </c>
      <c r="H26" s="26">
        <f t="shared" si="4"/>
        <v>57.577093276353267</v>
      </c>
      <c r="I26" s="25">
        <f t="shared" si="1"/>
        <v>17630000</v>
      </c>
      <c r="J26" s="25">
        <f t="shared" si="2"/>
        <v>10204217.77</v>
      </c>
      <c r="K26" s="26">
        <f t="shared" si="3"/>
        <v>57.879851219512197</v>
      </c>
      <c r="L26" s="16"/>
    </row>
    <row r="27" spans="1:12" ht="93.75" customHeight="1">
      <c r="A27" s="30" t="s">
        <v>32</v>
      </c>
      <c r="B27" s="24">
        <v>33000000</v>
      </c>
      <c r="C27" s="29"/>
      <c r="D27" s="29"/>
      <c r="E27" s="26"/>
      <c r="F27" s="25">
        <v>44450000</v>
      </c>
      <c r="G27" s="25">
        <v>15262688.5</v>
      </c>
      <c r="H27" s="26">
        <f t="shared" si="4"/>
        <v>34.336757030371203</v>
      </c>
      <c r="I27" s="25">
        <f t="shared" si="1"/>
        <v>44450000</v>
      </c>
      <c r="J27" s="25">
        <f t="shared" si="2"/>
        <v>15262688.5</v>
      </c>
      <c r="K27" s="26">
        <f t="shared" si="3"/>
        <v>34.336757030371203</v>
      </c>
    </row>
    <row r="28" spans="1:12" ht="177" customHeight="1">
      <c r="A28" s="23" t="s">
        <v>89</v>
      </c>
      <c r="B28" s="24">
        <v>50110000</v>
      </c>
      <c r="C28" s="29"/>
      <c r="D28" s="29"/>
      <c r="E28" s="26"/>
      <c r="F28" s="25">
        <v>4396600</v>
      </c>
      <c r="G28" s="25">
        <v>2443766.9500000002</v>
      </c>
      <c r="H28" s="26">
        <f t="shared" si="4"/>
        <v>55.583108538416056</v>
      </c>
      <c r="I28" s="25">
        <f t="shared" si="1"/>
        <v>4396600</v>
      </c>
      <c r="J28" s="25">
        <f t="shared" si="2"/>
        <v>2443766.9500000002</v>
      </c>
      <c r="K28" s="26">
        <f t="shared" si="3"/>
        <v>55.583108538416056</v>
      </c>
    </row>
    <row r="29" spans="1:12" ht="114.75" customHeight="1">
      <c r="A29" s="24" t="s">
        <v>33</v>
      </c>
      <c r="B29" s="24">
        <v>90010100</v>
      </c>
      <c r="C29" s="25">
        <v>3066637937.6900001</v>
      </c>
      <c r="D29" s="25">
        <f>D10+D19+D25</f>
        <v>2312552714.29</v>
      </c>
      <c r="E29" s="26">
        <f t="shared" si="0"/>
        <v>75.410034091992344</v>
      </c>
      <c r="F29" s="25">
        <f>F10+F19+F25+F28</f>
        <v>309318730</v>
      </c>
      <c r="G29" s="25">
        <f>G10+G19+G25+G28</f>
        <v>236036768.42999998</v>
      </c>
      <c r="H29" s="26">
        <f t="shared" si="4"/>
        <v>76.308592250459569</v>
      </c>
      <c r="I29" s="25">
        <f t="shared" si="1"/>
        <v>3375956667.6900001</v>
      </c>
      <c r="J29" s="25">
        <f t="shared" si="2"/>
        <v>2548589482.7199998</v>
      </c>
      <c r="K29" s="26">
        <f t="shared" si="3"/>
        <v>75.492363605006616</v>
      </c>
      <c r="L29" s="15"/>
    </row>
    <row r="30" spans="1:12" ht="118.5" customHeight="1">
      <c r="A30" s="28" t="s">
        <v>34</v>
      </c>
      <c r="B30" s="24">
        <v>40000000</v>
      </c>
      <c r="C30" s="25">
        <v>821382355.96000004</v>
      </c>
      <c r="D30" s="25">
        <f>D31+D40</f>
        <v>567120871.37</v>
      </c>
      <c r="E30" s="26">
        <f t="shared" si="0"/>
        <v>69.044686345517007</v>
      </c>
      <c r="F30" s="25">
        <f>F31+F40+F51</f>
        <v>391166444.99000001</v>
      </c>
      <c r="G30" s="25">
        <v>299769352.43000001</v>
      </c>
      <c r="H30" s="26">
        <f t="shared" si="4"/>
        <v>76.634730884870109</v>
      </c>
      <c r="I30" s="25">
        <f t="shared" si="1"/>
        <v>1212548800.95</v>
      </c>
      <c r="J30" s="25">
        <f t="shared" si="2"/>
        <v>866890223.79999995</v>
      </c>
      <c r="K30" s="26">
        <f t="shared" si="3"/>
        <v>71.493223457960156</v>
      </c>
    </row>
    <row r="31" spans="1:12" ht="118.5" customHeight="1">
      <c r="A31" s="28" t="s">
        <v>63</v>
      </c>
      <c r="B31" s="24">
        <v>41030000</v>
      </c>
      <c r="C31" s="25">
        <v>629725100</v>
      </c>
      <c r="D31" s="25">
        <v>466245400</v>
      </c>
      <c r="E31" s="26">
        <f t="shared" si="0"/>
        <v>74.039513432130946</v>
      </c>
      <c r="F31" s="25">
        <v>126287525</v>
      </c>
      <c r="G31" s="25">
        <v>58922154.609999999</v>
      </c>
      <c r="H31" s="26">
        <f t="shared" si="4"/>
        <v>46.657145755291346</v>
      </c>
      <c r="I31" s="25">
        <f t="shared" si="1"/>
        <v>756012625</v>
      </c>
      <c r="J31" s="25">
        <f t="shared" si="2"/>
        <v>525167554.61000001</v>
      </c>
      <c r="K31" s="26">
        <f t="shared" si="3"/>
        <v>69.465447698046049</v>
      </c>
    </row>
    <row r="32" spans="1:12" ht="103.5" hidden="1" customHeight="1">
      <c r="A32" s="33" t="s">
        <v>111</v>
      </c>
      <c r="B32" s="24">
        <v>41033100</v>
      </c>
      <c r="C32" s="29"/>
      <c r="D32" s="29"/>
      <c r="E32" s="26" t="e">
        <f t="shared" si="0"/>
        <v>#DIV/0!</v>
      </c>
      <c r="F32" s="29"/>
      <c r="G32" s="29"/>
      <c r="H32" s="26" t="e">
        <f t="shared" si="4"/>
        <v>#DIV/0!</v>
      </c>
      <c r="I32" s="25">
        <f t="shared" si="1"/>
        <v>0</v>
      </c>
      <c r="J32" s="25">
        <f t="shared" si="2"/>
        <v>0</v>
      </c>
      <c r="K32" s="26" t="e">
        <f t="shared" si="3"/>
        <v>#DIV/0!</v>
      </c>
    </row>
    <row r="33" spans="1:11" ht="228.75" customHeight="1">
      <c r="A33" s="58" t="s">
        <v>123</v>
      </c>
      <c r="B33" s="24">
        <v>41031700</v>
      </c>
      <c r="C33" s="29"/>
      <c r="D33" s="29"/>
      <c r="E33" s="26"/>
      <c r="F33" s="25">
        <v>59948000</v>
      </c>
      <c r="G33" s="25">
        <v>57827810.340000004</v>
      </c>
      <c r="H33" s="26">
        <f t="shared" si="4"/>
        <v>96.463285414025492</v>
      </c>
      <c r="I33" s="25">
        <f t="shared" si="1"/>
        <v>59948000</v>
      </c>
      <c r="J33" s="25">
        <f t="shared" si="2"/>
        <v>57827810.340000004</v>
      </c>
      <c r="K33" s="26">
        <f t="shared" si="3"/>
        <v>96.463285414025492</v>
      </c>
    </row>
    <row r="34" spans="1:11" ht="175.5" customHeight="1">
      <c r="A34" s="58" t="s">
        <v>132</v>
      </c>
      <c r="B34" s="24">
        <v>41033100</v>
      </c>
      <c r="C34" s="29"/>
      <c r="D34" s="29"/>
      <c r="E34" s="26"/>
      <c r="F34" s="25">
        <v>66339525</v>
      </c>
      <c r="G34" s="25">
        <v>1094344.27</v>
      </c>
      <c r="H34" s="26">
        <f t="shared" si="4"/>
        <v>1.6496112536229344</v>
      </c>
      <c r="I34" s="25">
        <f t="shared" si="1"/>
        <v>66339525</v>
      </c>
      <c r="J34" s="25">
        <f t="shared" si="2"/>
        <v>1094344.27</v>
      </c>
      <c r="K34" s="26">
        <f t="shared" si="3"/>
        <v>1.6496112536229344</v>
      </c>
    </row>
    <row r="35" spans="1:11" ht="222.75" customHeight="1">
      <c r="A35" s="58" t="s">
        <v>140</v>
      </c>
      <c r="B35" s="24">
        <v>41033500</v>
      </c>
      <c r="C35" s="25">
        <v>11930900</v>
      </c>
      <c r="D35" s="25">
        <v>11930900</v>
      </c>
      <c r="E35" s="26">
        <f t="shared" si="0"/>
        <v>100</v>
      </c>
      <c r="F35" s="29"/>
      <c r="G35" s="29"/>
      <c r="H35" s="26"/>
      <c r="I35" s="25">
        <f t="shared" si="1"/>
        <v>11930900</v>
      </c>
      <c r="J35" s="25">
        <f t="shared" si="2"/>
        <v>11930900</v>
      </c>
      <c r="K35" s="26">
        <f t="shared" si="3"/>
        <v>100</v>
      </c>
    </row>
    <row r="36" spans="1:11" ht="182.25" customHeight="1">
      <c r="A36" s="58" t="s">
        <v>129</v>
      </c>
      <c r="B36" s="24">
        <v>41033800</v>
      </c>
      <c r="C36" s="25">
        <v>3851200</v>
      </c>
      <c r="D36" s="25">
        <v>3809300</v>
      </c>
      <c r="E36" s="26">
        <f t="shared" si="0"/>
        <v>98.912027420024927</v>
      </c>
      <c r="F36" s="29"/>
      <c r="G36" s="29"/>
      <c r="H36" s="26"/>
      <c r="I36" s="25">
        <f t="shared" si="1"/>
        <v>3851200</v>
      </c>
      <c r="J36" s="25">
        <f t="shared" si="2"/>
        <v>3809300</v>
      </c>
      <c r="K36" s="26">
        <f t="shared" si="3"/>
        <v>98.912027420024927</v>
      </c>
    </row>
    <row r="37" spans="1:11" ht="123" customHeight="1">
      <c r="A37" s="23" t="s">
        <v>35</v>
      </c>
      <c r="B37" s="24">
        <v>41033900</v>
      </c>
      <c r="C37" s="25">
        <v>613943000</v>
      </c>
      <c r="D37" s="25">
        <v>450505200</v>
      </c>
      <c r="E37" s="26">
        <f t="shared" si="0"/>
        <v>73.378994466913056</v>
      </c>
      <c r="F37" s="57"/>
      <c r="G37" s="57"/>
      <c r="H37" s="26"/>
      <c r="I37" s="25">
        <f t="shared" si="1"/>
        <v>613943000</v>
      </c>
      <c r="J37" s="25">
        <f t="shared" si="2"/>
        <v>450505200</v>
      </c>
      <c r="K37" s="26">
        <f t="shared" si="3"/>
        <v>73.378994466913056</v>
      </c>
    </row>
    <row r="38" spans="1:11" ht="72.75" hidden="1" customHeight="1">
      <c r="A38" s="23" t="s">
        <v>109</v>
      </c>
      <c r="B38" s="24">
        <v>41040000</v>
      </c>
      <c r="C38" s="29">
        <f>C39</f>
        <v>0</v>
      </c>
      <c r="D38" s="29">
        <f>D39</f>
        <v>0</v>
      </c>
      <c r="E38" s="26" t="e">
        <f t="shared" si="0"/>
        <v>#DIV/0!</v>
      </c>
      <c r="F38" s="57"/>
      <c r="G38" s="57"/>
      <c r="H38" s="26" t="e">
        <f t="shared" si="4"/>
        <v>#DIV/0!</v>
      </c>
      <c r="I38" s="25">
        <f t="shared" si="1"/>
        <v>0</v>
      </c>
      <c r="J38" s="25">
        <f t="shared" si="2"/>
        <v>0</v>
      </c>
      <c r="K38" s="26" t="e">
        <f t="shared" si="3"/>
        <v>#DIV/0!</v>
      </c>
    </row>
    <row r="39" spans="1:11" ht="54.75" hidden="1" customHeight="1">
      <c r="A39" s="23" t="s">
        <v>110</v>
      </c>
      <c r="B39" s="24">
        <v>41040400</v>
      </c>
      <c r="C39" s="29"/>
      <c r="D39" s="29"/>
      <c r="E39" s="26" t="e">
        <f t="shared" si="0"/>
        <v>#DIV/0!</v>
      </c>
      <c r="F39" s="57"/>
      <c r="G39" s="57"/>
      <c r="H39" s="26" t="e">
        <f t="shared" si="4"/>
        <v>#DIV/0!</v>
      </c>
      <c r="I39" s="25">
        <f t="shared" si="1"/>
        <v>0</v>
      </c>
      <c r="J39" s="25">
        <f t="shared" si="2"/>
        <v>0</v>
      </c>
      <c r="K39" s="26" t="e">
        <f t="shared" si="3"/>
        <v>#DIV/0!</v>
      </c>
    </row>
    <row r="40" spans="1:11" ht="144" customHeight="1">
      <c r="A40" s="28" t="s">
        <v>64</v>
      </c>
      <c r="B40" s="24">
        <v>41050000</v>
      </c>
      <c r="C40" s="25">
        <v>191657255.96000001</v>
      </c>
      <c r="D40" s="25">
        <v>100875471.37</v>
      </c>
      <c r="E40" s="26">
        <f t="shared" si="0"/>
        <v>52.633264973309075</v>
      </c>
      <c r="F40" s="25">
        <v>14614819</v>
      </c>
      <c r="G40" s="25">
        <v>9309519</v>
      </c>
      <c r="H40" s="26">
        <f t="shared" si="4"/>
        <v>63.6991741054063</v>
      </c>
      <c r="I40" s="25">
        <f t="shared" si="1"/>
        <v>206272074.96000001</v>
      </c>
      <c r="J40" s="25">
        <f t="shared" si="2"/>
        <v>110184990.37</v>
      </c>
      <c r="K40" s="26">
        <f t="shared" si="3"/>
        <v>53.417308373596825</v>
      </c>
    </row>
    <row r="41" spans="1:11" ht="409.6" customHeight="1">
      <c r="A41" s="28" t="s">
        <v>141</v>
      </c>
      <c r="B41" s="24">
        <v>41050400</v>
      </c>
      <c r="C41" s="25">
        <v>123616910.16</v>
      </c>
      <c r="D41" s="25">
        <v>50147001.57</v>
      </c>
      <c r="E41" s="26">
        <f t="shared" si="0"/>
        <v>40.566457699916356</v>
      </c>
      <c r="F41" s="29"/>
      <c r="G41" s="29"/>
      <c r="H41" s="26"/>
      <c r="I41" s="25">
        <f t="shared" si="1"/>
        <v>123616910.16</v>
      </c>
      <c r="J41" s="25">
        <f t="shared" si="2"/>
        <v>50147001.57</v>
      </c>
      <c r="K41" s="26">
        <f t="shared" si="3"/>
        <v>40.566457699916356</v>
      </c>
    </row>
    <row r="42" spans="1:11" ht="409.6" customHeight="1">
      <c r="A42" s="28" t="s">
        <v>142</v>
      </c>
      <c r="B42" s="24">
        <v>41050500</v>
      </c>
      <c r="C42" s="25">
        <v>14908345.449999999</v>
      </c>
      <c r="D42" s="25">
        <v>14908345.449999999</v>
      </c>
      <c r="E42" s="26">
        <f t="shared" si="0"/>
        <v>100</v>
      </c>
      <c r="F42" s="29"/>
      <c r="G42" s="29"/>
      <c r="H42" s="26"/>
      <c r="I42" s="25">
        <f t="shared" si="1"/>
        <v>14908345.449999999</v>
      </c>
      <c r="J42" s="25">
        <f t="shared" si="2"/>
        <v>14908345.449999999</v>
      </c>
      <c r="K42" s="26">
        <f t="shared" si="3"/>
        <v>100</v>
      </c>
    </row>
    <row r="43" spans="1:11" ht="409.6" customHeight="1">
      <c r="A43" s="85" t="s">
        <v>143</v>
      </c>
      <c r="B43" s="24">
        <v>41050600</v>
      </c>
      <c r="C43" s="25">
        <v>10091993.23</v>
      </c>
      <c r="D43" s="25">
        <v>10091993.23</v>
      </c>
      <c r="E43" s="26">
        <f t="shared" si="0"/>
        <v>100</v>
      </c>
      <c r="F43" s="29"/>
      <c r="G43" s="29"/>
      <c r="H43" s="26"/>
      <c r="I43" s="25">
        <f t="shared" si="1"/>
        <v>10091993.23</v>
      </c>
      <c r="J43" s="25">
        <f t="shared" si="2"/>
        <v>10091993.23</v>
      </c>
      <c r="K43" s="26">
        <f t="shared" si="3"/>
        <v>100</v>
      </c>
    </row>
    <row r="44" spans="1:11" ht="135.75" customHeight="1">
      <c r="A44" s="30" t="s">
        <v>124</v>
      </c>
      <c r="B44" s="24">
        <v>41051000</v>
      </c>
      <c r="C44" s="25">
        <v>16116850</v>
      </c>
      <c r="D44" s="25">
        <v>11826221</v>
      </c>
      <c r="E44" s="26">
        <f t="shared" si="0"/>
        <v>73.377992597809126</v>
      </c>
      <c r="F44" s="57"/>
      <c r="G44" s="57"/>
      <c r="H44" s="26"/>
      <c r="I44" s="25">
        <f t="shared" si="1"/>
        <v>16116850</v>
      </c>
      <c r="J44" s="25">
        <f t="shared" si="2"/>
        <v>11826221</v>
      </c>
      <c r="K44" s="26">
        <f t="shared" si="3"/>
        <v>73.377992597809126</v>
      </c>
    </row>
    <row r="45" spans="1:11" ht="90.75" hidden="1" customHeight="1">
      <c r="A45" s="34" t="s">
        <v>112</v>
      </c>
      <c r="B45" s="24">
        <v>41051100</v>
      </c>
      <c r="C45" s="29"/>
      <c r="D45" s="29"/>
      <c r="E45" s="26" t="e">
        <f t="shared" si="0"/>
        <v>#DIV/0!</v>
      </c>
      <c r="F45" s="57"/>
      <c r="G45" s="57"/>
      <c r="H45" s="26" t="e">
        <f t="shared" si="4"/>
        <v>#DIV/0!</v>
      </c>
      <c r="I45" s="25">
        <f t="shared" si="1"/>
        <v>0</v>
      </c>
      <c r="J45" s="25">
        <f t="shared" si="2"/>
        <v>0</v>
      </c>
      <c r="K45" s="26" t="e">
        <f t="shared" si="3"/>
        <v>#DIV/0!</v>
      </c>
    </row>
    <row r="46" spans="1:11" ht="128.25" customHeight="1">
      <c r="A46" s="30" t="s">
        <v>112</v>
      </c>
      <c r="B46" s="24">
        <v>41051100</v>
      </c>
      <c r="C46" s="29"/>
      <c r="D46" s="29"/>
      <c r="E46" s="26"/>
      <c r="F46" s="25">
        <v>12985819</v>
      </c>
      <c r="G46" s="25">
        <v>7880519</v>
      </c>
      <c r="H46" s="26">
        <f t="shared" si="4"/>
        <v>60.685575549759321</v>
      </c>
      <c r="I46" s="25">
        <f t="shared" si="1"/>
        <v>12985819</v>
      </c>
      <c r="J46" s="25">
        <f t="shared" si="2"/>
        <v>7880519</v>
      </c>
      <c r="K46" s="26">
        <f t="shared" si="3"/>
        <v>60.685575549759321</v>
      </c>
    </row>
    <row r="47" spans="1:11" ht="155.25" customHeight="1">
      <c r="A47" s="30" t="s">
        <v>130</v>
      </c>
      <c r="B47" s="24">
        <v>41051200</v>
      </c>
      <c r="C47" s="25">
        <v>2509900</v>
      </c>
      <c r="D47" s="25">
        <v>2509900</v>
      </c>
      <c r="E47" s="26">
        <f t="shared" si="0"/>
        <v>100</v>
      </c>
      <c r="F47" s="57"/>
      <c r="G47" s="57"/>
      <c r="H47" s="26"/>
      <c r="I47" s="25">
        <f t="shared" si="1"/>
        <v>2509900</v>
      </c>
      <c r="J47" s="25">
        <f t="shared" si="2"/>
        <v>2509900</v>
      </c>
      <c r="K47" s="26">
        <f t="shared" si="3"/>
        <v>100</v>
      </c>
    </row>
    <row r="48" spans="1:11" ht="162.75" customHeight="1">
      <c r="A48" s="30" t="s">
        <v>144</v>
      </c>
      <c r="B48" s="24">
        <v>41051400</v>
      </c>
      <c r="C48" s="25">
        <v>10223829</v>
      </c>
      <c r="D48" s="29"/>
      <c r="E48" s="26">
        <f t="shared" si="0"/>
        <v>0</v>
      </c>
      <c r="F48" s="57"/>
      <c r="G48" s="57"/>
      <c r="H48" s="26"/>
      <c r="I48" s="25">
        <f t="shared" si="1"/>
        <v>10223829</v>
      </c>
      <c r="J48" s="25">
        <f t="shared" si="2"/>
        <v>0</v>
      </c>
      <c r="K48" s="26">
        <f t="shared" si="3"/>
        <v>0</v>
      </c>
    </row>
    <row r="49" spans="1:14" ht="162.75" customHeight="1">
      <c r="A49" s="30" t="s">
        <v>131</v>
      </c>
      <c r="B49" s="24">
        <v>41051700</v>
      </c>
      <c r="C49" s="25">
        <v>200850.12</v>
      </c>
      <c r="D49" s="25">
        <v>200850.12</v>
      </c>
      <c r="E49" s="26">
        <f t="shared" si="0"/>
        <v>100</v>
      </c>
      <c r="F49" s="57"/>
      <c r="G49" s="57"/>
      <c r="H49" s="26"/>
      <c r="I49" s="25">
        <f t="shared" si="1"/>
        <v>200850.12</v>
      </c>
      <c r="J49" s="25">
        <f t="shared" si="2"/>
        <v>200850.12</v>
      </c>
      <c r="K49" s="26">
        <f t="shared" si="3"/>
        <v>100</v>
      </c>
    </row>
    <row r="50" spans="1:14" ht="69.75" customHeight="1">
      <c r="A50" s="30" t="s">
        <v>62</v>
      </c>
      <c r="B50" s="24">
        <v>41053900</v>
      </c>
      <c r="C50" s="25">
        <v>13988578</v>
      </c>
      <c r="D50" s="25">
        <v>11191160</v>
      </c>
      <c r="E50" s="26">
        <f t="shared" si="0"/>
        <v>80.002127449980975</v>
      </c>
      <c r="F50" s="25">
        <v>1629000</v>
      </c>
      <c r="G50" s="25">
        <v>1429000</v>
      </c>
      <c r="H50" s="26">
        <f t="shared" si="4"/>
        <v>87.722529158993254</v>
      </c>
      <c r="I50" s="25">
        <f t="shared" si="1"/>
        <v>15617578</v>
      </c>
      <c r="J50" s="25">
        <f t="shared" si="2"/>
        <v>12620160</v>
      </c>
      <c r="K50" s="26">
        <f t="shared" si="3"/>
        <v>80.807408165337804</v>
      </c>
    </row>
    <row r="51" spans="1:14" ht="120" customHeight="1">
      <c r="A51" s="30" t="s">
        <v>145</v>
      </c>
      <c r="B51" s="24">
        <v>42000000</v>
      </c>
      <c r="C51" s="29"/>
      <c r="D51" s="29"/>
      <c r="E51" s="26"/>
      <c r="F51" s="25">
        <v>250264100.99000001</v>
      </c>
      <c r="G51" s="25">
        <v>231537678.81999999</v>
      </c>
      <c r="H51" s="26">
        <f t="shared" si="4"/>
        <v>92.517335848041469</v>
      </c>
      <c r="I51" s="25">
        <f t="shared" si="1"/>
        <v>250264100.99000001</v>
      </c>
      <c r="J51" s="25">
        <f t="shared" si="2"/>
        <v>231537678.81999999</v>
      </c>
      <c r="K51" s="26">
        <f t="shared" si="3"/>
        <v>92.517335848041469</v>
      </c>
    </row>
    <row r="52" spans="1:14" ht="79.5" customHeight="1">
      <c r="A52" s="30" t="s">
        <v>113</v>
      </c>
      <c r="B52" s="24">
        <v>42020500</v>
      </c>
      <c r="C52" s="29"/>
      <c r="D52" s="29"/>
      <c r="E52" s="26"/>
      <c r="F52" s="25">
        <v>230075706.25</v>
      </c>
      <c r="G52" s="25">
        <v>211349284.08000001</v>
      </c>
      <c r="H52" s="26">
        <f t="shared" si="4"/>
        <v>91.860756411347538</v>
      </c>
      <c r="I52" s="25">
        <f t="shared" si="1"/>
        <v>230075706.25</v>
      </c>
      <c r="J52" s="25">
        <f t="shared" si="2"/>
        <v>211349284.08000001</v>
      </c>
      <c r="K52" s="26">
        <f t="shared" si="3"/>
        <v>91.860756411347538</v>
      </c>
    </row>
    <row r="53" spans="1:14" ht="115.5" customHeight="1">
      <c r="A53" s="30" t="s">
        <v>125</v>
      </c>
      <c r="B53" s="24">
        <v>42030300</v>
      </c>
      <c r="C53" s="29"/>
      <c r="D53" s="29"/>
      <c r="E53" s="26"/>
      <c r="F53" s="25">
        <v>20188394.739999998</v>
      </c>
      <c r="G53" s="25">
        <v>20188394.739999998</v>
      </c>
      <c r="H53" s="26">
        <f t="shared" si="4"/>
        <v>100</v>
      </c>
      <c r="I53" s="25">
        <f t="shared" si="1"/>
        <v>20188394.739999998</v>
      </c>
      <c r="J53" s="25">
        <f t="shared" si="2"/>
        <v>20188394.739999998</v>
      </c>
      <c r="K53" s="26">
        <f t="shared" si="3"/>
        <v>100</v>
      </c>
    </row>
    <row r="54" spans="1:14" ht="104.25" customHeight="1">
      <c r="A54" s="35" t="s">
        <v>107</v>
      </c>
      <c r="B54" s="35">
        <v>90010300</v>
      </c>
      <c r="C54" s="36">
        <f>C29+C30</f>
        <v>3888020293.6500001</v>
      </c>
      <c r="D54" s="36">
        <f>D29+D30</f>
        <v>2879673585.6599998</v>
      </c>
      <c r="E54" s="86">
        <f t="shared" si="0"/>
        <v>74.065292055268998</v>
      </c>
      <c r="F54" s="36">
        <f>F29+F30</f>
        <v>700485174.99000001</v>
      </c>
      <c r="G54" s="36">
        <f>G29+G30</f>
        <v>535806120.86000001</v>
      </c>
      <c r="H54" s="86">
        <f t="shared" si="4"/>
        <v>76.490715291390586</v>
      </c>
      <c r="I54" s="36">
        <f t="shared" si="1"/>
        <v>4588505468.6400003</v>
      </c>
      <c r="J54" s="36">
        <f t="shared" si="2"/>
        <v>3415479706.52</v>
      </c>
      <c r="K54" s="86">
        <f t="shared" si="3"/>
        <v>74.435559243919201</v>
      </c>
    </row>
    <row r="55" spans="1:14" ht="0.75" hidden="1" customHeight="1">
      <c r="A55" s="37" t="s">
        <v>6</v>
      </c>
      <c r="B55" s="38">
        <v>41035000</v>
      </c>
      <c r="C55" s="39">
        <v>65</v>
      </c>
      <c r="D55" s="25">
        <v>11.8</v>
      </c>
      <c r="E55" s="40">
        <f t="shared" ref="E55" si="5">D55*100/C55</f>
        <v>18.153846153846153</v>
      </c>
      <c r="F55" s="41"/>
      <c r="G55" s="41"/>
      <c r="H55" s="40" t="e">
        <f>G55*100/F55</f>
        <v>#DIV/0!</v>
      </c>
      <c r="I55" s="39">
        <f t="shared" ref="I55:J55" si="6">C55+F55</f>
        <v>65</v>
      </c>
      <c r="J55" s="39">
        <f t="shared" si="6"/>
        <v>11.8</v>
      </c>
      <c r="K55" s="40">
        <f t="shared" ref="K55" si="7">J55*100/I55</f>
        <v>18.153846153846153</v>
      </c>
    </row>
    <row r="56" spans="1:14" ht="76.5" customHeight="1">
      <c r="A56" s="98" t="s">
        <v>7</v>
      </c>
      <c r="B56" s="98"/>
      <c r="C56" s="98"/>
      <c r="D56" s="98"/>
      <c r="E56" s="98"/>
      <c r="F56" s="98"/>
      <c r="G56" s="98"/>
      <c r="H56" s="98"/>
      <c r="I56" s="98"/>
      <c r="J56" s="98"/>
      <c r="K56" s="98"/>
    </row>
    <row r="57" spans="1:14" s="11" customFormat="1" ht="60.75" customHeight="1">
      <c r="A57" s="42" t="s">
        <v>13</v>
      </c>
      <c r="B57" s="43" t="s">
        <v>37</v>
      </c>
      <c r="C57" s="44">
        <f>C58+C60+C59</f>
        <v>223447193.66999999</v>
      </c>
      <c r="D57" s="44">
        <f>D58+D60+D59</f>
        <v>149875801.03</v>
      </c>
      <c r="E57" s="45">
        <f>D57/C57*100</f>
        <v>67.074371608061199</v>
      </c>
      <c r="F57" s="44">
        <f>F58+F60+F59</f>
        <v>0</v>
      </c>
      <c r="G57" s="44">
        <f>G58+G60+G59</f>
        <v>2094611.94</v>
      </c>
      <c r="H57" s="45"/>
      <c r="I57" s="44">
        <f>I58+I60+I59</f>
        <v>223447193.66999999</v>
      </c>
      <c r="J57" s="44">
        <f>J58+J60+J59</f>
        <v>151970412.97000003</v>
      </c>
      <c r="K57" s="45">
        <f>J57/I57*100</f>
        <v>68.011779639729525</v>
      </c>
      <c r="N57" s="12"/>
    </row>
    <row r="58" spans="1:14" ht="109.5" customHeight="1">
      <c r="A58" s="46" t="s">
        <v>98</v>
      </c>
      <c r="B58" s="47" t="s">
        <v>65</v>
      </c>
      <c r="C58" s="25">
        <v>220001353</v>
      </c>
      <c r="D58" s="48">
        <v>148128839.93000001</v>
      </c>
      <c r="E58" s="49">
        <f t="shared" ref="E58:E122" si="8">D58/C58*100</f>
        <v>67.330876792380451</v>
      </c>
      <c r="F58" s="48"/>
      <c r="G58" s="48">
        <v>2047591.49</v>
      </c>
      <c r="H58" s="49"/>
      <c r="I58" s="48">
        <f t="shared" ref="I58:J60" si="9">C58+F58</f>
        <v>220001353</v>
      </c>
      <c r="J58" s="48">
        <f t="shared" si="9"/>
        <v>150176431.42000002</v>
      </c>
      <c r="K58" s="49">
        <f>J58/I58*100</f>
        <v>68.261594473012181</v>
      </c>
      <c r="N58" s="12"/>
    </row>
    <row r="59" spans="1:14" ht="102" customHeight="1">
      <c r="A59" s="46" t="s">
        <v>66</v>
      </c>
      <c r="B59" s="47" t="s">
        <v>38</v>
      </c>
      <c r="C59" s="48">
        <v>70000</v>
      </c>
      <c r="D59" s="48"/>
      <c r="E59" s="45">
        <f t="shared" si="8"/>
        <v>0</v>
      </c>
      <c r="F59" s="48"/>
      <c r="G59" s="48">
        <v>0</v>
      </c>
      <c r="H59" s="49"/>
      <c r="I59" s="48">
        <f t="shared" si="9"/>
        <v>70000</v>
      </c>
      <c r="J59" s="48">
        <f>D59+G59</f>
        <v>0</v>
      </c>
      <c r="K59" s="49">
        <f>J59/I59*100</f>
        <v>0</v>
      </c>
      <c r="N59" s="12"/>
    </row>
    <row r="60" spans="1:14" ht="66.75" customHeight="1">
      <c r="A60" s="46" t="s">
        <v>67</v>
      </c>
      <c r="B60" s="50" t="s">
        <v>39</v>
      </c>
      <c r="C60" s="48">
        <v>3375840.67</v>
      </c>
      <c r="D60" s="48">
        <v>1746961.1</v>
      </c>
      <c r="E60" s="49">
        <f t="shared" si="8"/>
        <v>51.748920365960281</v>
      </c>
      <c r="F60" s="48"/>
      <c r="G60" s="48">
        <v>47020.45</v>
      </c>
      <c r="H60" s="49"/>
      <c r="I60" s="48">
        <f t="shared" si="9"/>
        <v>3375840.67</v>
      </c>
      <c r="J60" s="48">
        <f>D60+G60</f>
        <v>1793981.55</v>
      </c>
      <c r="K60" s="49">
        <f t="shared" ref="K60:K80" si="10">J60/I60*100</f>
        <v>53.141771942690653</v>
      </c>
      <c r="N60" s="12"/>
    </row>
    <row r="61" spans="1:14" s="11" customFormat="1" ht="50.25" customHeight="1">
      <c r="A61" s="42" t="s">
        <v>40</v>
      </c>
      <c r="B61" s="51" t="s">
        <v>41</v>
      </c>
      <c r="C61" s="44">
        <f>SUM(C62:C76)</f>
        <v>2055183956.1799996</v>
      </c>
      <c r="D61" s="44">
        <f>SUM(D62:D76)</f>
        <v>1382553334.1800001</v>
      </c>
      <c r="E61" s="45">
        <f t="shared" si="8"/>
        <v>67.271512607064736</v>
      </c>
      <c r="F61" s="44">
        <f>SUM(F62:F76)</f>
        <v>321135010.46000004</v>
      </c>
      <c r="G61" s="44">
        <f>SUM(G62:G76)</f>
        <v>200390320.37999994</v>
      </c>
      <c r="H61" s="45">
        <f>G61/F61*100</f>
        <v>62.400645788497791</v>
      </c>
      <c r="I61" s="44">
        <f>SUM(I62:I76)</f>
        <v>2376318966.6399999</v>
      </c>
      <c r="J61" s="44">
        <f>SUM(J62:J76)</f>
        <v>1582943654.5599997</v>
      </c>
      <c r="K61" s="45">
        <f t="shared" si="10"/>
        <v>66.613265171140114</v>
      </c>
      <c r="N61" s="12"/>
    </row>
    <row r="62" spans="1:14" ht="58.5" customHeight="1">
      <c r="A62" s="46" t="s">
        <v>68</v>
      </c>
      <c r="B62" s="50" t="s">
        <v>42</v>
      </c>
      <c r="C62" s="48">
        <v>707581622.92999995</v>
      </c>
      <c r="D62" s="48">
        <v>478829131.80000001</v>
      </c>
      <c r="E62" s="49">
        <f t="shared" si="8"/>
        <v>67.671222129431968</v>
      </c>
      <c r="F62" s="48">
        <v>31932444</v>
      </c>
      <c r="G62" s="48">
        <v>22679926.199999999</v>
      </c>
      <c r="H62" s="49">
        <f t="shared" ref="H62:H126" si="11">G62/F62*100</f>
        <v>71.024711418894213</v>
      </c>
      <c r="I62" s="48">
        <f>C62+F62</f>
        <v>739514066.92999995</v>
      </c>
      <c r="J62" s="48">
        <f>D62+G62</f>
        <v>501509058</v>
      </c>
      <c r="K62" s="49">
        <f t="shared" si="10"/>
        <v>67.816026824473013</v>
      </c>
      <c r="N62" s="12"/>
    </row>
    <row r="63" spans="1:14" ht="76.5" customHeight="1">
      <c r="A63" s="46" t="s">
        <v>99</v>
      </c>
      <c r="B63" s="50" t="s">
        <v>43</v>
      </c>
      <c r="C63" s="48">
        <v>383359400.93000001</v>
      </c>
      <c r="D63" s="48">
        <v>249852540.69999999</v>
      </c>
      <c r="E63" s="49">
        <f t="shared" si="8"/>
        <v>65.17449163731925</v>
      </c>
      <c r="F63" s="48">
        <v>48605985.460000001</v>
      </c>
      <c r="G63" s="48">
        <v>62293154.119999997</v>
      </c>
      <c r="H63" s="49">
        <f t="shared" si="11"/>
        <v>128.15943042912642</v>
      </c>
      <c r="I63" s="48">
        <f>C63+F63</f>
        <v>431965386.38999999</v>
      </c>
      <c r="J63" s="48">
        <f>D63+G63</f>
        <v>312145694.81999999</v>
      </c>
      <c r="K63" s="49">
        <f t="shared" si="10"/>
        <v>72.261737781503456</v>
      </c>
      <c r="N63" s="12"/>
    </row>
    <row r="64" spans="1:14" ht="87" customHeight="1">
      <c r="A64" s="46" t="s">
        <v>100</v>
      </c>
      <c r="B64" s="50">
        <v>1030</v>
      </c>
      <c r="C64" s="48">
        <v>607563400</v>
      </c>
      <c r="D64" s="48">
        <v>433239251.58999997</v>
      </c>
      <c r="E64" s="49">
        <f t="shared" si="8"/>
        <v>71.30766132225871</v>
      </c>
      <c r="F64" s="48"/>
      <c r="G64" s="48"/>
      <c r="H64" s="49"/>
      <c r="I64" s="48">
        <f t="shared" ref="I64:J64" si="12">C64+F64</f>
        <v>607563400</v>
      </c>
      <c r="J64" s="48">
        <f t="shared" si="12"/>
        <v>433239251.58999997</v>
      </c>
      <c r="K64" s="49">
        <f t="shared" si="10"/>
        <v>71.30766132225871</v>
      </c>
      <c r="N64" s="12"/>
    </row>
    <row r="65" spans="1:18" s="19" customFormat="1" ht="103.5" customHeight="1">
      <c r="A65" s="46" t="s">
        <v>94</v>
      </c>
      <c r="B65" s="50">
        <v>1070</v>
      </c>
      <c r="C65" s="48">
        <v>48271821.109999999</v>
      </c>
      <c r="D65" s="48">
        <v>30107100.59</v>
      </c>
      <c r="E65" s="49">
        <f t="shared" si="8"/>
        <v>62.369929075998762</v>
      </c>
      <c r="F65" s="48">
        <v>219480</v>
      </c>
      <c r="G65" s="48">
        <v>771016.32</v>
      </c>
      <c r="H65" s="49">
        <f t="shared" si="11"/>
        <v>351.29229086932747</v>
      </c>
      <c r="I65" s="48">
        <f t="shared" ref="I65:J69" si="13">C65+F65</f>
        <v>48491301.109999999</v>
      </c>
      <c r="J65" s="48">
        <f t="shared" si="13"/>
        <v>30878116.91</v>
      </c>
      <c r="K65" s="49">
        <f t="shared" si="10"/>
        <v>63.677641562874534</v>
      </c>
      <c r="N65" s="20"/>
    </row>
    <row r="66" spans="1:18" s="19" customFormat="1" ht="78" customHeight="1">
      <c r="A66" s="46" t="s">
        <v>93</v>
      </c>
      <c r="B66" s="47" t="s">
        <v>101</v>
      </c>
      <c r="C66" s="48">
        <v>86268915</v>
      </c>
      <c r="D66" s="48">
        <v>58718189.909999996</v>
      </c>
      <c r="E66" s="49">
        <f t="shared" si="8"/>
        <v>68.064134004699142</v>
      </c>
      <c r="F66" s="48">
        <v>8846830</v>
      </c>
      <c r="G66" s="48">
        <v>5711149.6200000001</v>
      </c>
      <c r="H66" s="49">
        <f t="shared" si="11"/>
        <v>64.555887476078993</v>
      </c>
      <c r="I66" s="48">
        <f t="shared" si="13"/>
        <v>95115745</v>
      </c>
      <c r="J66" s="48">
        <f t="shared" si="13"/>
        <v>64429339.529999994</v>
      </c>
      <c r="K66" s="49">
        <f t="shared" si="10"/>
        <v>67.73782776973465</v>
      </c>
      <c r="N66" s="20"/>
    </row>
    <row r="67" spans="1:18" s="19" customFormat="1" ht="98.25" customHeight="1">
      <c r="A67" s="46" t="s">
        <v>95</v>
      </c>
      <c r="B67" s="47" t="s">
        <v>44</v>
      </c>
      <c r="C67" s="48">
        <f>157219434+17861400</f>
        <v>175080834</v>
      </c>
      <c r="D67" s="48">
        <v>106775987.01000001</v>
      </c>
      <c r="E67" s="49">
        <f t="shared" si="8"/>
        <v>60.986679450019075</v>
      </c>
      <c r="F67" s="48">
        <v>173608366</v>
      </c>
      <c r="G67" s="48">
        <v>103796118.06999999</v>
      </c>
      <c r="H67" s="49">
        <f t="shared" si="11"/>
        <v>59.787509358851977</v>
      </c>
      <c r="I67" s="48">
        <f t="shared" si="13"/>
        <v>348689200</v>
      </c>
      <c r="J67" s="48">
        <f t="shared" si="13"/>
        <v>210572105.07999998</v>
      </c>
      <c r="K67" s="49">
        <f t="shared" si="10"/>
        <v>60.389626372138849</v>
      </c>
      <c r="N67" s="20"/>
    </row>
    <row r="68" spans="1:18" ht="78.75" customHeight="1">
      <c r="A68" s="46" t="s">
        <v>96</v>
      </c>
      <c r="B68" s="50">
        <v>1130</v>
      </c>
      <c r="C68" s="48">
        <v>7210364</v>
      </c>
      <c r="D68" s="48">
        <v>4230560.8899999997</v>
      </c>
      <c r="E68" s="49">
        <f t="shared" si="8"/>
        <v>58.673333135469996</v>
      </c>
      <c r="F68" s="48"/>
      <c r="G68" s="48">
        <v>574990.92000000004</v>
      </c>
      <c r="H68" s="49"/>
      <c r="I68" s="48">
        <f t="shared" si="13"/>
        <v>7210364</v>
      </c>
      <c r="J68" s="48">
        <f t="shared" si="13"/>
        <v>4805551.8099999996</v>
      </c>
      <c r="K68" s="49">
        <f t="shared" si="10"/>
        <v>66.647839276907519</v>
      </c>
      <c r="N68" s="12"/>
    </row>
    <row r="69" spans="1:18" ht="81" customHeight="1">
      <c r="A69" s="46" t="s">
        <v>69</v>
      </c>
      <c r="B69" s="50">
        <v>1140</v>
      </c>
      <c r="C69" s="48">
        <v>17944996.530000001</v>
      </c>
      <c r="D69" s="48">
        <v>12155896.68</v>
      </c>
      <c r="E69" s="49">
        <f t="shared" si="8"/>
        <v>67.739754976703807</v>
      </c>
      <c r="F69" s="52"/>
      <c r="G69" s="48">
        <v>24372.17</v>
      </c>
      <c r="H69" s="49"/>
      <c r="I69" s="48">
        <f t="shared" si="13"/>
        <v>17944996.530000001</v>
      </c>
      <c r="J69" s="48">
        <f t="shared" si="13"/>
        <v>12180268.85</v>
      </c>
      <c r="K69" s="49">
        <f t="shared" si="10"/>
        <v>67.875570940553416</v>
      </c>
      <c r="N69" s="12"/>
    </row>
    <row r="70" spans="1:18" ht="78.75" customHeight="1">
      <c r="A70" s="46" t="s">
        <v>91</v>
      </c>
      <c r="B70" s="50">
        <v>1150</v>
      </c>
      <c r="C70" s="48">
        <v>9608512.5600000005</v>
      </c>
      <c r="D70" s="48">
        <v>6147921.4100000001</v>
      </c>
      <c r="E70" s="49">
        <f t="shared" si="8"/>
        <v>63.984111709377835</v>
      </c>
      <c r="F70" s="48"/>
      <c r="G70" s="48">
        <v>44615.32</v>
      </c>
      <c r="H70" s="49"/>
      <c r="I70" s="48">
        <f>C70+F70</f>
        <v>9608512.5600000005</v>
      </c>
      <c r="J70" s="48">
        <f t="shared" ref="J70" si="14">D70+G70</f>
        <v>6192536.7300000004</v>
      </c>
      <c r="K70" s="49">
        <f t="shared" si="10"/>
        <v>64.448442891976612</v>
      </c>
      <c r="N70" s="13"/>
    </row>
    <row r="71" spans="1:18" ht="135.75" customHeight="1">
      <c r="A71" s="46" t="s">
        <v>146</v>
      </c>
      <c r="B71" s="50">
        <v>1180</v>
      </c>
      <c r="C71" s="48">
        <v>8655620</v>
      </c>
      <c r="D71" s="48"/>
      <c r="E71" s="49">
        <f t="shared" si="8"/>
        <v>0</v>
      </c>
      <c r="F71" s="48">
        <v>5951209</v>
      </c>
      <c r="G71" s="48"/>
      <c r="H71" s="49"/>
      <c r="I71" s="48">
        <f>C71+F71</f>
        <v>14606829</v>
      </c>
      <c r="J71" s="48">
        <f t="shared" ref="J71" si="15">D71+G71</f>
        <v>0</v>
      </c>
      <c r="K71" s="49">
        <f t="shared" ref="K71" si="16">J71/I71*100</f>
        <v>0</v>
      </c>
      <c r="N71" s="13"/>
    </row>
    <row r="72" spans="1:18" ht="135.75" customHeight="1">
      <c r="A72" s="46" t="s">
        <v>102</v>
      </c>
      <c r="B72" s="50">
        <v>1200</v>
      </c>
      <c r="C72" s="48">
        <v>2509900</v>
      </c>
      <c r="D72" s="48">
        <v>2295903.48</v>
      </c>
      <c r="E72" s="49">
        <f t="shared" si="8"/>
        <v>91.473902545918165</v>
      </c>
      <c r="F72" s="48"/>
      <c r="G72" s="48"/>
      <c r="H72" s="49"/>
      <c r="I72" s="48">
        <f>C72+F72</f>
        <v>2509900</v>
      </c>
      <c r="J72" s="48">
        <f>D72+G72</f>
        <v>2295903.48</v>
      </c>
      <c r="K72" s="49">
        <f>J72/I72*100</f>
        <v>91.473902545918165</v>
      </c>
      <c r="N72" s="13"/>
    </row>
    <row r="73" spans="1:18" ht="153" customHeight="1">
      <c r="A73" s="59" t="s">
        <v>127</v>
      </c>
      <c r="B73" s="60" t="s">
        <v>126</v>
      </c>
      <c r="C73" s="48">
        <v>200850.12</v>
      </c>
      <c r="D73" s="48">
        <v>200850.12</v>
      </c>
      <c r="E73" s="49">
        <f t="shared" si="8"/>
        <v>100</v>
      </c>
      <c r="F73" s="48"/>
      <c r="G73" s="48"/>
      <c r="H73" s="49"/>
      <c r="I73" s="48">
        <f>C73+F73</f>
        <v>200850.12</v>
      </c>
      <c r="J73" s="48">
        <f>D73+G73</f>
        <v>200850.12</v>
      </c>
      <c r="K73" s="49">
        <f>J73/I73*100</f>
        <v>100</v>
      </c>
      <c r="N73" s="13"/>
    </row>
    <row r="74" spans="1:18" ht="102.75" customHeight="1">
      <c r="A74" s="59" t="s">
        <v>137</v>
      </c>
      <c r="B74" s="60">
        <v>1220</v>
      </c>
      <c r="C74" s="48"/>
      <c r="D74" s="48"/>
      <c r="E74" s="49"/>
      <c r="F74" s="48">
        <f>1700000+3851200</f>
        <v>5551200</v>
      </c>
      <c r="G74" s="48">
        <v>4448237.6399999997</v>
      </c>
      <c r="H74" s="49">
        <f t="shared" si="11"/>
        <v>80.131100302637265</v>
      </c>
      <c r="I74" s="48">
        <f>C74+F74</f>
        <v>5551200</v>
      </c>
      <c r="J74" s="48">
        <f>D74+G74</f>
        <v>4448237.6399999997</v>
      </c>
      <c r="K74" s="49">
        <f>J74/I74*100</f>
        <v>80.131100302637265</v>
      </c>
      <c r="N74" s="13"/>
    </row>
    <row r="75" spans="1:18" ht="156" customHeight="1">
      <c r="A75" s="59" t="s">
        <v>136</v>
      </c>
      <c r="B75" s="60">
        <v>1240</v>
      </c>
      <c r="C75" s="48"/>
      <c r="D75" s="48"/>
      <c r="E75" s="49"/>
      <c r="F75" s="48">
        <v>17158786</v>
      </c>
      <c r="G75" s="48"/>
      <c r="H75" s="49">
        <f t="shared" si="11"/>
        <v>0</v>
      </c>
      <c r="I75" s="48">
        <f t="shared" ref="I75:I76" si="17">C75+F75</f>
        <v>17158786</v>
      </c>
      <c r="J75" s="48">
        <f t="shared" ref="J75:J76" si="18">D75+G75</f>
        <v>0</v>
      </c>
      <c r="K75" s="49">
        <f t="shared" ref="K75:K76" si="19">J75/I75*100</f>
        <v>0</v>
      </c>
      <c r="N75" s="13"/>
    </row>
    <row r="76" spans="1:18" ht="207.75" customHeight="1">
      <c r="A76" s="59" t="s">
        <v>135</v>
      </c>
      <c r="B76" s="60">
        <v>1290</v>
      </c>
      <c r="C76" s="48">
        <v>927719</v>
      </c>
      <c r="D76" s="48"/>
      <c r="E76" s="49"/>
      <c r="F76" s="48">
        <v>29260710</v>
      </c>
      <c r="G76" s="48">
        <v>46740</v>
      </c>
      <c r="H76" s="49">
        <f t="shared" si="11"/>
        <v>0.15973638370360801</v>
      </c>
      <c r="I76" s="48">
        <f t="shared" si="17"/>
        <v>30188429</v>
      </c>
      <c r="J76" s="48">
        <f t="shared" si="18"/>
        <v>46740</v>
      </c>
      <c r="K76" s="49">
        <f t="shared" si="19"/>
        <v>0.15482753342348488</v>
      </c>
      <c r="N76" s="13"/>
    </row>
    <row r="77" spans="1:18" s="11" customFormat="1" ht="62.25" customHeight="1">
      <c r="A77" s="42" t="s">
        <v>45</v>
      </c>
      <c r="B77" s="51" t="s">
        <v>46</v>
      </c>
      <c r="C77" s="44">
        <f>+C79+C78</f>
        <v>107192224</v>
      </c>
      <c r="D77" s="44">
        <f>+D79+D78</f>
        <v>64863970.530000001</v>
      </c>
      <c r="E77" s="45">
        <f t="shared" si="8"/>
        <v>60.511824561080104</v>
      </c>
      <c r="F77" s="44">
        <f>F79+F78</f>
        <v>4628424.1500000004</v>
      </c>
      <c r="G77" s="44">
        <f>G79+G78</f>
        <v>5066336.0999999996</v>
      </c>
      <c r="H77" s="45">
        <f t="shared" si="11"/>
        <v>109.46136170342122</v>
      </c>
      <c r="I77" s="44">
        <f>+I79+I78</f>
        <v>111820648.15000001</v>
      </c>
      <c r="J77" s="44">
        <f>+J79+J78</f>
        <v>69930306.629999995</v>
      </c>
      <c r="K77" s="45">
        <f t="shared" si="10"/>
        <v>62.537919236698677</v>
      </c>
      <c r="N77" s="12"/>
    </row>
    <row r="78" spans="1:18" s="11" customFormat="1" ht="68.25" customHeight="1">
      <c r="A78" s="61" t="s">
        <v>128</v>
      </c>
      <c r="B78" s="50">
        <v>2010</v>
      </c>
      <c r="C78" s="44"/>
      <c r="D78" s="44"/>
      <c r="E78" s="45"/>
      <c r="F78" s="48">
        <v>2428424.15</v>
      </c>
      <c r="G78" s="48">
        <v>5066336.0999999996</v>
      </c>
      <c r="H78" s="49">
        <f t="shared" si="11"/>
        <v>208.62649138125232</v>
      </c>
      <c r="I78" s="48">
        <f>C78+F78</f>
        <v>2428424.15</v>
      </c>
      <c r="J78" s="48">
        <f>D78+G78</f>
        <v>5066336.0999999996</v>
      </c>
      <c r="K78" s="49">
        <f t="shared" si="10"/>
        <v>208.62649138125232</v>
      </c>
      <c r="N78" s="12"/>
    </row>
    <row r="79" spans="1:18" ht="93.75" customHeight="1">
      <c r="A79" s="46" t="s">
        <v>80</v>
      </c>
      <c r="B79" s="50">
        <v>2150</v>
      </c>
      <c r="C79" s="48">
        <v>107192224</v>
      </c>
      <c r="D79" s="48">
        <v>64863970.530000001</v>
      </c>
      <c r="E79" s="49">
        <f t="shared" si="8"/>
        <v>60.511824561080104</v>
      </c>
      <c r="F79" s="48">
        <v>2200000</v>
      </c>
      <c r="G79" s="48">
        <v>0</v>
      </c>
      <c r="H79" s="49">
        <f t="shared" si="11"/>
        <v>0</v>
      </c>
      <c r="I79" s="48">
        <f>C79+F79</f>
        <v>109392224</v>
      </c>
      <c r="J79" s="48">
        <f>D79+G79</f>
        <v>64863970.530000001</v>
      </c>
      <c r="K79" s="49">
        <f t="shared" si="10"/>
        <v>59.29486407553064</v>
      </c>
      <c r="N79" s="12"/>
    </row>
    <row r="80" spans="1:18" s="11" customFormat="1" ht="85.5" customHeight="1">
      <c r="A80" s="42" t="s">
        <v>47</v>
      </c>
      <c r="B80" s="51" t="s">
        <v>48</v>
      </c>
      <c r="C80" s="44">
        <f>SUM(C81:C92)</f>
        <v>135142789.5</v>
      </c>
      <c r="D80" s="44">
        <f>SUM(D81:D92)</f>
        <v>91910081.620000005</v>
      </c>
      <c r="E80" s="45">
        <f t="shared" si="8"/>
        <v>68.009608178170694</v>
      </c>
      <c r="F80" s="44">
        <f>SUM(F81:F92)</f>
        <v>148716348.84</v>
      </c>
      <c r="G80" s="44">
        <f>SUM(G81:G92)</f>
        <v>76799604.379999995</v>
      </c>
      <c r="H80" s="45">
        <f t="shared" si="11"/>
        <v>51.641668840745048</v>
      </c>
      <c r="I80" s="44">
        <f>SUM(I81:I92)</f>
        <v>283859138.34000003</v>
      </c>
      <c r="J80" s="44">
        <f>SUM(J81:J92)</f>
        <v>168709686</v>
      </c>
      <c r="K80" s="45">
        <f t="shared" si="10"/>
        <v>59.434297936155701</v>
      </c>
      <c r="N80" s="12"/>
      <c r="R80" s="12">
        <f>131617061-I80</f>
        <v>-152242077.34000003</v>
      </c>
    </row>
    <row r="81" spans="1:14" ht="147.75" customHeight="1">
      <c r="A81" s="46" t="s">
        <v>97</v>
      </c>
      <c r="B81" s="50">
        <v>3030</v>
      </c>
      <c r="C81" s="48">
        <v>1954100</v>
      </c>
      <c r="D81" s="48">
        <v>1164863.1200000001</v>
      </c>
      <c r="E81" s="49">
        <f t="shared" si="8"/>
        <v>59.611233816079022</v>
      </c>
      <c r="F81" s="48"/>
      <c r="G81" s="48"/>
      <c r="H81" s="45"/>
      <c r="I81" s="48">
        <f>C81+F81</f>
        <v>1954100</v>
      </c>
      <c r="J81" s="48">
        <f>D81+G81</f>
        <v>1164863.1200000001</v>
      </c>
      <c r="K81" s="49">
        <f t="shared" ref="K81:K92" si="20">J81/I81*100</f>
        <v>59.611233816079022</v>
      </c>
      <c r="N81" s="12"/>
    </row>
    <row r="82" spans="1:14" ht="107.25" customHeight="1">
      <c r="A82" s="46" t="s">
        <v>70</v>
      </c>
      <c r="B82" s="50">
        <v>3050</v>
      </c>
      <c r="C82" s="48">
        <v>680000</v>
      </c>
      <c r="D82" s="48">
        <v>384846.04</v>
      </c>
      <c r="E82" s="49">
        <f t="shared" si="8"/>
        <v>56.595005882352936</v>
      </c>
      <c r="F82" s="48"/>
      <c r="G82" s="48"/>
      <c r="H82" s="45"/>
      <c r="I82" s="48">
        <f t="shared" ref="I82:J86" si="21">C82+F82</f>
        <v>680000</v>
      </c>
      <c r="J82" s="48">
        <f t="shared" si="21"/>
        <v>384846.04</v>
      </c>
      <c r="K82" s="49">
        <f t="shared" si="20"/>
        <v>56.595005882352936</v>
      </c>
      <c r="N82" s="12"/>
    </row>
    <row r="83" spans="1:14" ht="140.25" customHeight="1">
      <c r="A83" s="46" t="s">
        <v>81</v>
      </c>
      <c r="B83" s="50">
        <v>3100</v>
      </c>
      <c r="C83" s="48">
        <f>33725200+9202520</f>
        <v>42927720</v>
      </c>
      <c r="D83" s="48">
        <v>28827082.219999999</v>
      </c>
      <c r="E83" s="49">
        <f t="shared" si="8"/>
        <v>67.152604936856648</v>
      </c>
      <c r="F83" s="48">
        <v>49100</v>
      </c>
      <c r="G83" s="48">
        <v>1040158.85</v>
      </c>
      <c r="H83" s="49"/>
      <c r="I83" s="48">
        <f t="shared" si="21"/>
        <v>42976820</v>
      </c>
      <c r="J83" s="48">
        <f t="shared" si="21"/>
        <v>29867241.07</v>
      </c>
      <c r="K83" s="49">
        <f t="shared" si="20"/>
        <v>69.496163443456254</v>
      </c>
      <c r="N83" s="12"/>
    </row>
    <row r="84" spans="1:14" ht="80.25" customHeight="1">
      <c r="A84" s="46" t="s">
        <v>147</v>
      </c>
      <c r="B84" s="50">
        <v>3110</v>
      </c>
      <c r="C84" s="48">
        <v>71987.5</v>
      </c>
      <c r="D84" s="48">
        <v>28795</v>
      </c>
      <c r="E84" s="49">
        <f t="shared" si="8"/>
        <v>40</v>
      </c>
      <c r="F84" s="48"/>
      <c r="G84" s="48"/>
      <c r="H84" s="49"/>
      <c r="I84" s="48">
        <f t="shared" ref="I84" si="22">C84+F84</f>
        <v>71987.5</v>
      </c>
      <c r="J84" s="48">
        <f t="shared" ref="J84" si="23">D84+G84</f>
        <v>28795</v>
      </c>
      <c r="K84" s="49">
        <f t="shared" ref="K84" si="24">J84/I84*100</f>
        <v>40</v>
      </c>
      <c r="N84" s="12"/>
    </row>
    <row r="85" spans="1:14" ht="96" customHeight="1">
      <c r="A85" s="46" t="s">
        <v>82</v>
      </c>
      <c r="B85" s="50">
        <v>3120</v>
      </c>
      <c r="C85" s="48">
        <v>10752700</v>
      </c>
      <c r="D85" s="48">
        <v>7395476.5199999996</v>
      </c>
      <c r="E85" s="49">
        <f t="shared" si="8"/>
        <v>68.77785598035841</v>
      </c>
      <c r="F85" s="48">
        <v>50000</v>
      </c>
      <c r="G85" s="48">
        <v>1939139.41</v>
      </c>
      <c r="H85" s="45"/>
      <c r="I85" s="48">
        <f t="shared" si="21"/>
        <v>10802700</v>
      </c>
      <c r="J85" s="48">
        <f t="shared" si="21"/>
        <v>9334615.9299999997</v>
      </c>
      <c r="K85" s="49">
        <f t="shared" si="20"/>
        <v>86.410026474862761</v>
      </c>
      <c r="N85" s="12"/>
    </row>
    <row r="86" spans="1:14" ht="98.25" customHeight="1">
      <c r="A86" s="46" t="s">
        <v>83</v>
      </c>
      <c r="B86" s="50">
        <v>3130</v>
      </c>
      <c r="C86" s="48">
        <v>15196750</v>
      </c>
      <c r="D86" s="48">
        <v>8620953.8900000006</v>
      </c>
      <c r="E86" s="49">
        <f t="shared" si="8"/>
        <v>56.728931449158537</v>
      </c>
      <c r="F86" s="48"/>
      <c r="G86" s="48">
        <v>362436.84</v>
      </c>
      <c r="H86" s="45"/>
      <c r="I86" s="48">
        <f t="shared" si="21"/>
        <v>15196750</v>
      </c>
      <c r="J86" s="48">
        <f t="shared" si="21"/>
        <v>8983390.7300000004</v>
      </c>
      <c r="K86" s="49">
        <f t="shared" si="20"/>
        <v>59.113894286607341</v>
      </c>
      <c r="N86" s="12"/>
    </row>
    <row r="87" spans="1:14" ht="204.75" customHeight="1">
      <c r="A87" s="46" t="s">
        <v>71</v>
      </c>
      <c r="B87" s="50">
        <v>3160</v>
      </c>
      <c r="C87" s="48">
        <v>13334800</v>
      </c>
      <c r="D87" s="48">
        <v>9036045.1899999995</v>
      </c>
      <c r="E87" s="49">
        <f t="shared" si="8"/>
        <v>67.76288500764916</v>
      </c>
      <c r="F87" s="48"/>
      <c r="G87" s="48"/>
      <c r="H87" s="45"/>
      <c r="I87" s="48">
        <f t="shared" ref="I87:J88" si="25">C87+F87</f>
        <v>13334800</v>
      </c>
      <c r="J87" s="48">
        <f t="shared" si="25"/>
        <v>9036045.1899999995</v>
      </c>
      <c r="K87" s="49">
        <f t="shared" si="20"/>
        <v>67.76288500764916</v>
      </c>
      <c r="N87" s="12"/>
    </row>
    <row r="88" spans="1:14" ht="174.75" customHeight="1">
      <c r="A88" s="46" t="s">
        <v>72</v>
      </c>
      <c r="B88" s="50">
        <v>3180</v>
      </c>
      <c r="C88" s="48">
        <v>6610600</v>
      </c>
      <c r="D88" s="48">
        <v>3293057.78</v>
      </c>
      <c r="E88" s="49">
        <f t="shared" si="8"/>
        <v>49.814809245756813</v>
      </c>
      <c r="F88" s="48"/>
      <c r="G88" s="48"/>
      <c r="H88" s="45"/>
      <c r="I88" s="48">
        <f t="shared" si="25"/>
        <v>6610600</v>
      </c>
      <c r="J88" s="48">
        <f t="shared" si="25"/>
        <v>3293057.78</v>
      </c>
      <c r="K88" s="49">
        <f t="shared" si="20"/>
        <v>49.814809245756813</v>
      </c>
      <c r="N88" s="12"/>
    </row>
    <row r="89" spans="1:14" ht="92.25" customHeight="1">
      <c r="A89" s="28" t="s">
        <v>133</v>
      </c>
      <c r="B89" s="50">
        <v>3190</v>
      </c>
      <c r="C89" s="48">
        <v>93400</v>
      </c>
      <c r="D89" s="48">
        <v>33180</v>
      </c>
      <c r="E89" s="49">
        <f t="shared" si="8"/>
        <v>35.524625267665954</v>
      </c>
      <c r="F89" s="48"/>
      <c r="G89" s="48"/>
      <c r="H89" s="45"/>
      <c r="I89" s="48">
        <f t="shared" ref="I89" si="26">C89+F89</f>
        <v>93400</v>
      </c>
      <c r="J89" s="48">
        <f t="shared" ref="J89" si="27">D89+G89</f>
        <v>33180</v>
      </c>
      <c r="K89" s="49">
        <f t="shared" ref="K89" si="28">J89/I89*100</f>
        <v>35.524625267665954</v>
      </c>
      <c r="N89" s="12"/>
    </row>
    <row r="90" spans="1:14" ht="91.5" customHeight="1">
      <c r="A90" s="46" t="s">
        <v>15</v>
      </c>
      <c r="B90" s="50">
        <v>3210</v>
      </c>
      <c r="C90" s="48">
        <v>29280</v>
      </c>
      <c r="D90" s="48">
        <v>21441.68</v>
      </c>
      <c r="E90" s="49">
        <f t="shared" si="8"/>
        <v>73.229781420765022</v>
      </c>
      <c r="F90" s="48"/>
      <c r="G90" s="48"/>
      <c r="H90" s="45"/>
      <c r="I90" s="48">
        <f t="shared" ref="I90:J92" si="29">C90+F90</f>
        <v>29280</v>
      </c>
      <c r="J90" s="48">
        <f t="shared" si="29"/>
        <v>21441.68</v>
      </c>
      <c r="K90" s="49">
        <f t="shared" si="20"/>
        <v>73.229781420765022</v>
      </c>
      <c r="N90" s="12"/>
    </row>
    <row r="91" spans="1:14" ht="138.75" customHeight="1">
      <c r="A91" s="46" t="s">
        <v>148</v>
      </c>
      <c r="B91" s="50">
        <v>3220</v>
      </c>
      <c r="C91" s="48"/>
      <c r="D91" s="48"/>
      <c r="E91" s="49"/>
      <c r="F91" s="48">
        <v>148617248.84</v>
      </c>
      <c r="G91" s="48">
        <v>73457869.280000001</v>
      </c>
      <c r="H91" s="49">
        <f t="shared" si="11"/>
        <v>49.427552894000939</v>
      </c>
      <c r="I91" s="48">
        <f t="shared" ref="I91" si="30">C91+F91</f>
        <v>148617248.84</v>
      </c>
      <c r="J91" s="48">
        <f t="shared" ref="J91" si="31">D91+G91</f>
        <v>73457869.280000001</v>
      </c>
      <c r="K91" s="49">
        <f t="shared" ref="K91" si="32">J91/I91*100</f>
        <v>49.427552894000939</v>
      </c>
      <c r="N91" s="12"/>
    </row>
    <row r="92" spans="1:14" ht="87" customHeight="1">
      <c r="A92" s="46" t="s">
        <v>84</v>
      </c>
      <c r="B92" s="50">
        <v>3240</v>
      </c>
      <c r="C92" s="48">
        <v>43491452</v>
      </c>
      <c r="D92" s="48">
        <v>33104340.18</v>
      </c>
      <c r="E92" s="49">
        <f t="shared" si="8"/>
        <v>76.116888854389131</v>
      </c>
      <c r="F92" s="48"/>
      <c r="G92" s="48"/>
      <c r="H92" s="45"/>
      <c r="I92" s="48">
        <f t="shared" si="29"/>
        <v>43491452</v>
      </c>
      <c r="J92" s="48">
        <f t="shared" si="29"/>
        <v>33104340.18</v>
      </c>
      <c r="K92" s="49">
        <f t="shared" si="20"/>
        <v>76.116888854389131</v>
      </c>
      <c r="N92" s="12"/>
    </row>
    <row r="93" spans="1:14" s="11" customFormat="1" ht="75" customHeight="1">
      <c r="A93" s="42" t="s">
        <v>49</v>
      </c>
      <c r="B93" s="51" t="s">
        <v>50</v>
      </c>
      <c r="C93" s="44">
        <f>C94+C95+C96+C97</f>
        <v>34528773</v>
      </c>
      <c r="D93" s="44">
        <f>D94+D95+D96+D97</f>
        <v>21018726.449999999</v>
      </c>
      <c r="E93" s="45">
        <f t="shared" si="8"/>
        <v>60.873076636693689</v>
      </c>
      <c r="F93" s="44">
        <f>F94+F95+F96+F97</f>
        <v>979000</v>
      </c>
      <c r="G93" s="44">
        <f>G94+G95+G96+G97</f>
        <v>778263.57</v>
      </c>
      <c r="H93" s="45">
        <f t="shared" si="11"/>
        <v>79.49576813074566</v>
      </c>
      <c r="I93" s="44">
        <f>I94+I95+I96+I97</f>
        <v>35507773</v>
      </c>
      <c r="J93" s="44">
        <f>J94+J95+J96+J97</f>
        <v>21796990.02</v>
      </c>
      <c r="K93" s="45">
        <f t="shared" ref="K93:K102" si="33">J93/I93*100</f>
        <v>61.386530830869056</v>
      </c>
      <c r="N93" s="12"/>
    </row>
    <row r="94" spans="1:14" ht="57" customHeight="1">
      <c r="A94" s="46" t="s">
        <v>73</v>
      </c>
      <c r="B94" s="50" t="s">
        <v>51</v>
      </c>
      <c r="C94" s="48">
        <v>12262845</v>
      </c>
      <c r="D94" s="48">
        <v>7642299.7000000002</v>
      </c>
      <c r="E94" s="49">
        <f t="shared" si="8"/>
        <v>62.320772218844809</v>
      </c>
      <c r="F94" s="48">
        <v>450000</v>
      </c>
      <c r="G94" s="48">
        <v>344825.22</v>
      </c>
      <c r="H94" s="49">
        <f t="shared" si="11"/>
        <v>76.627826666666664</v>
      </c>
      <c r="I94" s="48">
        <f t="shared" ref="I94:J97" si="34">C94+F94</f>
        <v>12712845</v>
      </c>
      <c r="J94" s="48">
        <f t="shared" si="34"/>
        <v>7987124.9199999999</v>
      </c>
      <c r="K94" s="49">
        <f t="shared" si="33"/>
        <v>62.827202880236484</v>
      </c>
      <c r="N94" s="12"/>
    </row>
    <row r="95" spans="1:14" ht="103.5" customHeight="1">
      <c r="A95" s="46" t="s">
        <v>74</v>
      </c>
      <c r="B95" s="50" t="s">
        <v>52</v>
      </c>
      <c r="C95" s="48">
        <v>12696449</v>
      </c>
      <c r="D95" s="48">
        <v>8354095.7699999996</v>
      </c>
      <c r="E95" s="49">
        <f t="shared" si="8"/>
        <v>65.798679378777479</v>
      </c>
      <c r="F95" s="48">
        <v>529000</v>
      </c>
      <c r="G95" s="48">
        <v>433438.35</v>
      </c>
      <c r="H95" s="49">
        <f t="shared" si="11"/>
        <v>81.935415879017</v>
      </c>
      <c r="I95" s="48">
        <f t="shared" si="34"/>
        <v>13225449</v>
      </c>
      <c r="J95" s="48">
        <f t="shared" si="34"/>
        <v>8787534.1199999992</v>
      </c>
      <c r="K95" s="49">
        <f t="shared" si="33"/>
        <v>66.444126925293801</v>
      </c>
      <c r="N95" s="12"/>
    </row>
    <row r="96" spans="1:14" ht="56.25" customHeight="1">
      <c r="A96" s="46" t="s">
        <v>75</v>
      </c>
      <c r="B96" s="50">
        <v>4070</v>
      </c>
      <c r="C96" s="48">
        <v>1432700</v>
      </c>
      <c r="D96" s="48">
        <v>1073700</v>
      </c>
      <c r="E96" s="49">
        <f t="shared" si="8"/>
        <v>74.942416416556156</v>
      </c>
      <c r="F96" s="48"/>
      <c r="G96" s="48"/>
      <c r="H96" s="49"/>
      <c r="I96" s="48">
        <f t="shared" si="34"/>
        <v>1432700</v>
      </c>
      <c r="J96" s="48">
        <f t="shared" si="34"/>
        <v>1073700</v>
      </c>
      <c r="K96" s="49">
        <f t="shared" si="33"/>
        <v>74.942416416556156</v>
      </c>
      <c r="N96" s="12"/>
    </row>
    <row r="97" spans="1:14" ht="76.5" customHeight="1">
      <c r="A97" s="46" t="s">
        <v>85</v>
      </c>
      <c r="B97" s="50">
        <v>4080</v>
      </c>
      <c r="C97" s="48">
        <v>8136779</v>
      </c>
      <c r="D97" s="48">
        <v>3948630.98</v>
      </c>
      <c r="E97" s="49">
        <f t="shared" si="8"/>
        <v>48.528182712102662</v>
      </c>
      <c r="F97" s="48"/>
      <c r="G97" s="48"/>
      <c r="H97" s="49"/>
      <c r="I97" s="48">
        <f t="shared" si="34"/>
        <v>8136779</v>
      </c>
      <c r="J97" s="48">
        <f t="shared" si="34"/>
        <v>3948630.98</v>
      </c>
      <c r="K97" s="49">
        <f t="shared" si="33"/>
        <v>48.528182712102662</v>
      </c>
      <c r="N97" s="12"/>
    </row>
    <row r="98" spans="1:14" s="11" customFormat="1" ht="74.25" customHeight="1">
      <c r="A98" s="42" t="s">
        <v>53</v>
      </c>
      <c r="B98" s="51" t="s">
        <v>54</v>
      </c>
      <c r="C98" s="44">
        <f>SUM(C99:C102)</f>
        <v>39314902.630000003</v>
      </c>
      <c r="D98" s="44">
        <f>SUM(D99:D102)</f>
        <v>24859598.699999999</v>
      </c>
      <c r="E98" s="45">
        <f t="shared" si="8"/>
        <v>63.231998649363049</v>
      </c>
      <c r="F98" s="44">
        <f>F99+F100+F101+F102</f>
        <v>0</v>
      </c>
      <c r="G98" s="44">
        <f>G99+G100+G101+G102</f>
        <v>329895.7</v>
      </c>
      <c r="H98" s="45"/>
      <c r="I98" s="44">
        <f>I99+I100+I101+I102</f>
        <v>39314902.630000003</v>
      </c>
      <c r="J98" s="44">
        <f>J99+J100+J101+J102</f>
        <v>25189494.399999999</v>
      </c>
      <c r="K98" s="45">
        <f t="shared" si="33"/>
        <v>64.071109719037338</v>
      </c>
      <c r="N98" s="12"/>
    </row>
    <row r="99" spans="1:14" ht="62.25" customHeight="1">
      <c r="A99" s="46" t="s">
        <v>55</v>
      </c>
      <c r="B99" s="50">
        <v>5010</v>
      </c>
      <c r="C99" s="48">
        <v>3198200</v>
      </c>
      <c r="D99" s="48">
        <v>2043031.2</v>
      </c>
      <c r="E99" s="49">
        <f t="shared" si="8"/>
        <v>63.880657870051905</v>
      </c>
      <c r="F99" s="48"/>
      <c r="G99" s="48"/>
      <c r="H99" s="45"/>
      <c r="I99" s="48">
        <f t="shared" ref="I99:J104" si="35">C99+F99</f>
        <v>3198200</v>
      </c>
      <c r="J99" s="48">
        <f t="shared" si="35"/>
        <v>2043031.2</v>
      </c>
      <c r="K99" s="49">
        <f t="shared" si="33"/>
        <v>63.880657870051905</v>
      </c>
      <c r="N99" s="12"/>
    </row>
    <row r="100" spans="1:14" ht="76.5" customHeight="1">
      <c r="A100" s="46" t="s">
        <v>58</v>
      </c>
      <c r="B100" s="50">
        <v>5020</v>
      </c>
      <c r="C100" s="48">
        <v>185400</v>
      </c>
      <c r="D100" s="48">
        <v>97780</v>
      </c>
      <c r="E100" s="49">
        <f t="shared" si="8"/>
        <v>52.740021574973028</v>
      </c>
      <c r="F100" s="48"/>
      <c r="G100" s="48"/>
      <c r="H100" s="45"/>
      <c r="I100" s="48">
        <f t="shared" si="35"/>
        <v>185400</v>
      </c>
      <c r="J100" s="48">
        <f t="shared" si="35"/>
        <v>97780</v>
      </c>
      <c r="K100" s="49">
        <f t="shared" si="33"/>
        <v>52.740021574973028</v>
      </c>
      <c r="N100" s="12"/>
    </row>
    <row r="101" spans="1:14" ht="80.25" customHeight="1">
      <c r="A101" s="46" t="s">
        <v>56</v>
      </c>
      <c r="B101" s="50">
        <v>5030</v>
      </c>
      <c r="C101" s="48">
        <v>35050582.630000003</v>
      </c>
      <c r="D101" s="48">
        <v>22335916.16</v>
      </c>
      <c r="E101" s="49">
        <f t="shared" si="8"/>
        <v>63.724807076052869</v>
      </c>
      <c r="F101" s="48"/>
      <c r="G101" s="48">
        <v>329895.7</v>
      </c>
      <c r="H101" s="45"/>
      <c r="I101" s="48">
        <f t="shared" si="35"/>
        <v>35050582.630000003</v>
      </c>
      <c r="J101" s="48">
        <f t="shared" si="35"/>
        <v>22665811.859999999</v>
      </c>
      <c r="K101" s="49">
        <f t="shared" si="33"/>
        <v>64.666005981310548</v>
      </c>
      <c r="N101" s="12"/>
    </row>
    <row r="102" spans="1:14" ht="98.25" customHeight="1">
      <c r="A102" s="46" t="s">
        <v>61</v>
      </c>
      <c r="B102" s="50">
        <v>5060</v>
      </c>
      <c r="C102" s="48">
        <v>880720</v>
      </c>
      <c r="D102" s="48">
        <v>382871.34</v>
      </c>
      <c r="E102" s="49">
        <f t="shared" si="8"/>
        <v>43.472538377690981</v>
      </c>
      <c r="F102" s="48"/>
      <c r="G102" s="48"/>
      <c r="H102" s="45"/>
      <c r="I102" s="48">
        <f t="shared" si="35"/>
        <v>880720</v>
      </c>
      <c r="J102" s="48">
        <f t="shared" si="35"/>
        <v>382871.34</v>
      </c>
      <c r="K102" s="49">
        <f t="shared" si="33"/>
        <v>43.472538377690981</v>
      </c>
      <c r="N102" s="12"/>
    </row>
    <row r="103" spans="1:14" s="11" customFormat="1" ht="70.5" customHeight="1">
      <c r="A103" s="42" t="s">
        <v>8</v>
      </c>
      <c r="B103" s="51" t="s">
        <v>57</v>
      </c>
      <c r="C103" s="44">
        <f>C104+C105+C106+C107</f>
        <v>411745734</v>
      </c>
      <c r="D103" s="44">
        <f>D104+D105+D106+D107</f>
        <v>346498325.27999997</v>
      </c>
      <c r="E103" s="45">
        <f t="shared" si="8"/>
        <v>84.15347061737863</v>
      </c>
      <c r="F103" s="44">
        <f>F104+F105+F106+F107</f>
        <v>19485921.850000001</v>
      </c>
      <c r="G103" s="44">
        <f>G104+G105+G106+G107</f>
        <v>10817237.35</v>
      </c>
      <c r="H103" s="45">
        <f t="shared" si="11"/>
        <v>55.513090082520264</v>
      </c>
      <c r="I103" s="44">
        <f>I104+I105+I106+I107</f>
        <v>431231655.85000002</v>
      </c>
      <c r="J103" s="44">
        <f>J104+J105+J106+J107</f>
        <v>357315562.63</v>
      </c>
      <c r="K103" s="45">
        <f t="shared" ref="K103:K106" si="36">J103/I103*100</f>
        <v>82.859307238402025</v>
      </c>
      <c r="N103" s="12"/>
    </row>
    <row r="104" spans="1:14" ht="102.75" customHeight="1">
      <c r="A104" s="46" t="s">
        <v>86</v>
      </c>
      <c r="B104" s="50">
        <v>6010</v>
      </c>
      <c r="C104" s="48">
        <v>262152234</v>
      </c>
      <c r="D104" s="48">
        <v>246601723.37</v>
      </c>
      <c r="E104" s="49">
        <f t="shared" si="8"/>
        <v>94.068137283163495</v>
      </c>
      <c r="F104" s="48">
        <v>7687000</v>
      </c>
      <c r="G104" s="48">
        <v>5235000</v>
      </c>
      <c r="H104" s="49">
        <f t="shared" si="11"/>
        <v>68.101990373357609</v>
      </c>
      <c r="I104" s="48">
        <f t="shared" si="35"/>
        <v>269839234</v>
      </c>
      <c r="J104" s="48">
        <f t="shared" si="35"/>
        <v>251836723.37</v>
      </c>
      <c r="K104" s="49">
        <f>J104/I104*100</f>
        <v>93.328431020523865</v>
      </c>
      <c r="N104" s="12"/>
    </row>
    <row r="105" spans="1:14" ht="75" customHeight="1">
      <c r="A105" s="46" t="s">
        <v>76</v>
      </c>
      <c r="B105" s="50">
        <v>6030</v>
      </c>
      <c r="C105" s="48">
        <v>139287375</v>
      </c>
      <c r="D105" s="48">
        <v>94680955.200000003</v>
      </c>
      <c r="E105" s="49">
        <f t="shared" si="8"/>
        <v>67.975259925747039</v>
      </c>
      <c r="F105" s="48">
        <v>10206000</v>
      </c>
      <c r="G105" s="48">
        <v>5518300</v>
      </c>
      <c r="H105" s="49">
        <f t="shared" si="11"/>
        <v>54.069174995100923</v>
      </c>
      <c r="I105" s="48">
        <f t="shared" ref="I105:I107" si="37">C105+F105</f>
        <v>149493375</v>
      </c>
      <c r="J105" s="48">
        <f t="shared" ref="J105:J107" si="38">D105+G105</f>
        <v>100199255.2</v>
      </c>
      <c r="K105" s="49">
        <f t="shared" si="36"/>
        <v>67.025883387808989</v>
      </c>
      <c r="N105" s="12"/>
    </row>
    <row r="106" spans="1:14" ht="74.25" customHeight="1">
      <c r="A106" s="46" t="s">
        <v>87</v>
      </c>
      <c r="B106" s="50">
        <v>6080</v>
      </c>
      <c r="C106" s="48">
        <f>60000+1000000</f>
        <v>1060000</v>
      </c>
      <c r="D106" s="48">
        <v>674715.51</v>
      </c>
      <c r="E106" s="49">
        <f t="shared" si="8"/>
        <v>63.652406603773585</v>
      </c>
      <c r="F106" s="48">
        <v>27600</v>
      </c>
      <c r="G106" s="48">
        <v>0</v>
      </c>
      <c r="H106" s="49">
        <f t="shared" si="11"/>
        <v>0</v>
      </c>
      <c r="I106" s="48">
        <f t="shared" si="37"/>
        <v>1087600</v>
      </c>
      <c r="J106" s="48">
        <f t="shared" si="38"/>
        <v>674715.51</v>
      </c>
      <c r="K106" s="49">
        <f t="shared" si="36"/>
        <v>62.037100956233914</v>
      </c>
      <c r="N106" s="12"/>
    </row>
    <row r="107" spans="1:14" ht="80.25" customHeight="1">
      <c r="A107" s="46" t="s">
        <v>77</v>
      </c>
      <c r="B107" s="50">
        <v>6090</v>
      </c>
      <c r="C107" s="48">
        <v>9246125</v>
      </c>
      <c r="D107" s="48">
        <v>4540931.2</v>
      </c>
      <c r="E107" s="49">
        <f t="shared" si="8"/>
        <v>49.11172193756844</v>
      </c>
      <c r="F107" s="48">
        <v>1565321.85</v>
      </c>
      <c r="G107" s="48">
        <v>63937.35</v>
      </c>
      <c r="H107" s="49">
        <f t="shared" si="11"/>
        <v>4.0846136530963264</v>
      </c>
      <c r="I107" s="48">
        <f t="shared" si="37"/>
        <v>10811446.85</v>
      </c>
      <c r="J107" s="48">
        <f t="shared" si="38"/>
        <v>4604868.55</v>
      </c>
      <c r="K107" s="49">
        <f>J107/I107*100</f>
        <v>42.592528214667212</v>
      </c>
      <c r="N107" s="12"/>
    </row>
    <row r="108" spans="1:14" s="11" customFormat="1" ht="63" customHeight="1">
      <c r="A108" s="42" t="s">
        <v>78</v>
      </c>
      <c r="B108" s="51">
        <v>7000</v>
      </c>
      <c r="C108" s="44">
        <f>SUM(C109:C114)</f>
        <v>343796083.32999998</v>
      </c>
      <c r="D108" s="44">
        <f>SUM(D109:D114)</f>
        <v>222002386.06</v>
      </c>
      <c r="E108" s="45">
        <f t="shared" si="8"/>
        <v>64.573855498785974</v>
      </c>
      <c r="F108" s="44">
        <f>SUM(F109:F114)</f>
        <v>999431914.47000003</v>
      </c>
      <c r="G108" s="44">
        <f>SUM(G109:G114)</f>
        <v>298563755.84999996</v>
      </c>
      <c r="H108" s="45">
        <f t="shared" si="11"/>
        <v>29.8733462007093</v>
      </c>
      <c r="I108" s="44">
        <f t="shared" ref="I108:J108" si="39">SUM(I109:I114)</f>
        <v>1343227997.8</v>
      </c>
      <c r="J108" s="44">
        <f t="shared" si="39"/>
        <v>520566141.91000003</v>
      </c>
      <c r="K108" s="45">
        <f>J108/I108*100</f>
        <v>38.754860884571123</v>
      </c>
      <c r="N108" s="12"/>
    </row>
    <row r="109" spans="1:14" ht="54" customHeight="1">
      <c r="A109" s="46" t="s">
        <v>92</v>
      </c>
      <c r="B109" s="50">
        <v>7130</v>
      </c>
      <c r="C109" s="48">
        <v>437800</v>
      </c>
      <c r="D109" s="48">
        <v>85400</v>
      </c>
      <c r="E109" s="49">
        <f t="shared" si="8"/>
        <v>19.506624029237095</v>
      </c>
      <c r="F109" s="48"/>
      <c r="G109" s="48"/>
      <c r="H109" s="49"/>
      <c r="I109" s="48">
        <f t="shared" ref="I109:I111" si="40">C109+F109</f>
        <v>437800</v>
      </c>
      <c r="J109" s="48">
        <f t="shared" ref="J109:J111" si="41">D109+G109</f>
        <v>85400</v>
      </c>
      <c r="K109" s="49">
        <f t="shared" ref="K109" si="42">J109/I109*100</f>
        <v>19.506624029237095</v>
      </c>
      <c r="N109" s="13"/>
    </row>
    <row r="110" spans="1:14" s="19" customFormat="1" ht="54.75" customHeight="1">
      <c r="A110" s="46" t="s">
        <v>115</v>
      </c>
      <c r="B110" s="50">
        <v>7300</v>
      </c>
      <c r="C110" s="48">
        <f>49000+2195242</f>
        <v>2244242</v>
      </c>
      <c r="D110" s="48">
        <v>1143648.8899999999</v>
      </c>
      <c r="E110" s="49">
        <f t="shared" si="8"/>
        <v>50.959249938286511</v>
      </c>
      <c r="F110" s="48">
        <v>320684801.07999998</v>
      </c>
      <c r="G110" s="48">
        <v>121781061.23999999</v>
      </c>
      <c r="H110" s="49">
        <f t="shared" si="11"/>
        <v>37.975314336652879</v>
      </c>
      <c r="I110" s="48">
        <f t="shared" si="40"/>
        <v>322929043.07999998</v>
      </c>
      <c r="J110" s="48">
        <f t="shared" si="41"/>
        <v>122924710.13</v>
      </c>
      <c r="K110" s="49">
        <f>J110/I110*100</f>
        <v>38.06554807135992</v>
      </c>
      <c r="N110" s="21"/>
    </row>
    <row r="111" spans="1:14" s="19" customFormat="1" ht="73.5" customHeight="1">
      <c r="A111" s="46" t="s">
        <v>116</v>
      </c>
      <c r="B111" s="50">
        <v>7400</v>
      </c>
      <c r="C111" s="48">
        <v>330995547</v>
      </c>
      <c r="D111" s="48">
        <v>219762261.03</v>
      </c>
      <c r="E111" s="49">
        <f t="shared" si="8"/>
        <v>66.394325549642517</v>
      </c>
      <c r="F111" s="48">
        <v>12868705</v>
      </c>
      <c r="G111" s="48">
        <v>6752102.7999999998</v>
      </c>
      <c r="H111" s="49">
        <f t="shared" si="11"/>
        <v>52.469170751835556</v>
      </c>
      <c r="I111" s="48">
        <f t="shared" si="40"/>
        <v>343864252</v>
      </c>
      <c r="J111" s="48">
        <f t="shared" si="41"/>
        <v>226514363.83000001</v>
      </c>
      <c r="K111" s="49">
        <f>J111/I111*100</f>
        <v>65.873193422269438</v>
      </c>
      <c r="N111" s="20"/>
    </row>
    <row r="112" spans="1:14" ht="58.5" customHeight="1">
      <c r="A112" s="46" t="s">
        <v>117</v>
      </c>
      <c r="B112" s="50">
        <v>7500</v>
      </c>
      <c r="C112" s="48">
        <v>973000</v>
      </c>
      <c r="D112" s="48">
        <v>244300</v>
      </c>
      <c r="E112" s="49">
        <f t="shared" si="8"/>
        <v>25.107913669064747</v>
      </c>
      <c r="F112" s="48">
        <v>27000</v>
      </c>
      <c r="G112" s="48"/>
      <c r="H112" s="49">
        <f t="shared" si="11"/>
        <v>0</v>
      </c>
      <c r="I112" s="48">
        <f t="shared" ref="I112:I113" si="43">C112+F112</f>
        <v>1000000</v>
      </c>
      <c r="J112" s="48">
        <f t="shared" ref="J112:J113" si="44">D112+G112</f>
        <v>244300</v>
      </c>
      <c r="K112" s="49">
        <f>J112/I112*100</f>
        <v>24.43</v>
      </c>
      <c r="N112" s="12"/>
    </row>
    <row r="113" spans="1:18" ht="80.25" customHeight="1">
      <c r="A113" s="46" t="s">
        <v>118</v>
      </c>
      <c r="B113" s="50">
        <v>7600</v>
      </c>
      <c r="C113" s="48">
        <v>8367545.3300000001</v>
      </c>
      <c r="D113" s="48">
        <v>736561.9</v>
      </c>
      <c r="E113" s="49">
        <f t="shared" si="8"/>
        <v>8.8026042399700994</v>
      </c>
      <c r="F113" s="48">
        <v>342514587.22000003</v>
      </c>
      <c r="G113" s="48">
        <v>100968094.73</v>
      </c>
      <c r="H113" s="49">
        <f t="shared" si="11"/>
        <v>29.478480186640148</v>
      </c>
      <c r="I113" s="48">
        <f t="shared" si="43"/>
        <v>350882132.55000001</v>
      </c>
      <c r="J113" s="48">
        <f t="shared" si="44"/>
        <v>101704656.63000001</v>
      </c>
      <c r="K113" s="49">
        <f t="shared" ref="K113" si="45">J113/I113*100</f>
        <v>28.985419089559166</v>
      </c>
      <c r="N113" s="12"/>
    </row>
    <row r="114" spans="1:18" ht="129.75" customHeight="1">
      <c r="A114" s="46" t="s">
        <v>114</v>
      </c>
      <c r="B114" s="50">
        <v>7700</v>
      </c>
      <c r="C114" s="48">
        <v>777949</v>
      </c>
      <c r="D114" s="48">
        <v>30214.240000000002</v>
      </c>
      <c r="E114" s="49">
        <f t="shared" si="8"/>
        <v>3.8838330019062948</v>
      </c>
      <c r="F114" s="48">
        <v>323336821.17000002</v>
      </c>
      <c r="G114" s="48">
        <v>69062497.079999998</v>
      </c>
      <c r="H114" s="49">
        <f t="shared" si="11"/>
        <v>21.35930477391846</v>
      </c>
      <c r="I114" s="48">
        <f t="shared" ref="I114:J118" si="46">C114+F114</f>
        <v>324114770.17000002</v>
      </c>
      <c r="J114" s="48">
        <f t="shared" ref="J114" si="47">D114+G114</f>
        <v>69092711.319999993</v>
      </c>
      <c r="K114" s="49">
        <f t="shared" ref="K114" si="48">J114/I114*100</f>
        <v>21.317359675944566</v>
      </c>
      <c r="N114" s="12"/>
    </row>
    <row r="115" spans="1:18" s="11" customFormat="1" ht="68.25" customHeight="1">
      <c r="A115" s="42" t="s">
        <v>79</v>
      </c>
      <c r="B115" s="51">
        <v>8000</v>
      </c>
      <c r="C115" s="44">
        <f>SUM(C116:C121)</f>
        <v>164587848.34999999</v>
      </c>
      <c r="D115" s="44">
        <f>SUM(D116:D121)</f>
        <v>52304109.870000005</v>
      </c>
      <c r="E115" s="45">
        <f t="shared" si="8"/>
        <v>31.778840536741242</v>
      </c>
      <c r="F115" s="44">
        <f>SUM(F116:F121)</f>
        <v>217500108</v>
      </c>
      <c r="G115" s="44">
        <f>SUM(G116:G121)</f>
        <v>184272110.30000001</v>
      </c>
      <c r="H115" s="45">
        <f t="shared" si="11"/>
        <v>84.722767264097172</v>
      </c>
      <c r="I115" s="44">
        <f>SUM(I116:I121)</f>
        <v>382087956.35000002</v>
      </c>
      <c r="J115" s="44">
        <f>SUM(J116:J121)</f>
        <v>236576220.17000002</v>
      </c>
      <c r="K115" s="45">
        <f t="shared" ref="K115:K118" si="49">J115/I115*100</f>
        <v>61.916691232552637</v>
      </c>
      <c r="N115" s="12"/>
    </row>
    <row r="116" spans="1:18" s="11" customFormat="1" ht="91.5" customHeight="1">
      <c r="A116" s="46" t="s">
        <v>119</v>
      </c>
      <c r="B116" s="50">
        <v>8100</v>
      </c>
      <c r="C116" s="48">
        <f>3522340+504000</f>
        <v>4026340</v>
      </c>
      <c r="D116" s="48">
        <v>2266001.67</v>
      </c>
      <c r="E116" s="49">
        <f t="shared" si="8"/>
        <v>56.27944162688695</v>
      </c>
      <c r="F116" s="44"/>
      <c r="G116" s="48"/>
      <c r="H116" s="45"/>
      <c r="I116" s="48">
        <f t="shared" si="46"/>
        <v>4026340</v>
      </c>
      <c r="J116" s="48">
        <f t="shared" si="46"/>
        <v>2266001.67</v>
      </c>
      <c r="K116" s="49">
        <f t="shared" si="49"/>
        <v>56.27944162688695</v>
      </c>
      <c r="N116" s="12"/>
    </row>
    <row r="117" spans="1:18" ht="73.5" customHeight="1">
      <c r="A117" s="46" t="s">
        <v>120</v>
      </c>
      <c r="B117" s="50">
        <v>8200</v>
      </c>
      <c r="C117" s="48">
        <v>80372863</v>
      </c>
      <c r="D117" s="48">
        <v>47963585.619999997</v>
      </c>
      <c r="E117" s="49">
        <f t="shared" si="8"/>
        <v>59.676343270240352</v>
      </c>
      <c r="F117" s="48">
        <v>216272808</v>
      </c>
      <c r="G117" s="48">
        <v>184247777.18000001</v>
      </c>
      <c r="H117" s="49">
        <f t="shared" si="11"/>
        <v>85.192298968994749</v>
      </c>
      <c r="I117" s="48">
        <f t="shared" si="46"/>
        <v>296645671</v>
      </c>
      <c r="J117" s="48">
        <f t="shared" si="46"/>
        <v>232211362.80000001</v>
      </c>
      <c r="K117" s="49">
        <f t="shared" si="49"/>
        <v>78.279033035341357</v>
      </c>
      <c r="N117" s="13"/>
    </row>
    <row r="118" spans="1:18" ht="87.75" customHeight="1">
      <c r="A118" s="46" t="s">
        <v>121</v>
      </c>
      <c r="B118" s="50">
        <v>8300</v>
      </c>
      <c r="C118" s="48">
        <f>1620000+101000+701136</f>
        <v>2422136</v>
      </c>
      <c r="D118" s="48">
        <v>1465292.59</v>
      </c>
      <c r="E118" s="49">
        <f t="shared" si="8"/>
        <v>60.495884211291198</v>
      </c>
      <c r="F118" s="48">
        <v>1227300</v>
      </c>
      <c r="G118" s="48">
        <v>24333.119999999999</v>
      </c>
      <c r="H118" s="49">
        <f t="shared" si="11"/>
        <v>1.982654607675385</v>
      </c>
      <c r="I118" s="48">
        <f t="shared" si="46"/>
        <v>3649436</v>
      </c>
      <c r="J118" s="48">
        <f t="shared" si="46"/>
        <v>1489625.7100000002</v>
      </c>
      <c r="K118" s="49">
        <f t="shared" si="49"/>
        <v>40.817970502839344</v>
      </c>
      <c r="N118" s="13"/>
    </row>
    <row r="119" spans="1:18" ht="71.25" customHeight="1">
      <c r="A119" s="46" t="s">
        <v>122</v>
      </c>
      <c r="B119" s="50">
        <v>8400</v>
      </c>
      <c r="C119" s="48">
        <v>1599640</v>
      </c>
      <c r="D119" s="48">
        <v>609229.99</v>
      </c>
      <c r="E119" s="49">
        <f t="shared" si="8"/>
        <v>38.085443599809956</v>
      </c>
      <c r="F119" s="48"/>
      <c r="G119" s="48"/>
      <c r="H119" s="49"/>
      <c r="I119" s="48">
        <f t="shared" ref="I119" si="50">C119+F119</f>
        <v>1599640</v>
      </c>
      <c r="J119" s="48">
        <f t="shared" ref="J119" si="51">D119+G119</f>
        <v>609229.99</v>
      </c>
      <c r="K119" s="49">
        <f t="shared" ref="K119:K122" si="52">J119/I119*100</f>
        <v>38.085443599809956</v>
      </c>
      <c r="N119" s="13"/>
    </row>
    <row r="120" spans="1:18" ht="68.25" customHeight="1">
      <c r="A120" s="46" t="s">
        <v>134</v>
      </c>
      <c r="B120" s="50">
        <v>8600</v>
      </c>
      <c r="C120" s="48">
        <v>5125005</v>
      </c>
      <c r="D120" s="48"/>
      <c r="E120" s="49">
        <f t="shared" si="8"/>
        <v>0</v>
      </c>
      <c r="F120" s="48"/>
      <c r="G120" s="48"/>
      <c r="H120" s="49"/>
      <c r="I120" s="48">
        <f t="shared" ref="I120:I121" si="53">C120+F120</f>
        <v>5125005</v>
      </c>
      <c r="J120" s="48">
        <f t="shared" ref="J120:J121" si="54">D120+G120</f>
        <v>0</v>
      </c>
      <c r="K120" s="49">
        <f t="shared" ref="K120:K121" si="55">J120/I120*100</f>
        <v>0</v>
      </c>
      <c r="N120" s="13"/>
    </row>
    <row r="121" spans="1:18" ht="68.25" customHeight="1">
      <c r="A121" s="46" t="s">
        <v>103</v>
      </c>
      <c r="B121" s="50">
        <v>8710</v>
      </c>
      <c r="C121" s="48">
        <v>71041864.349999994</v>
      </c>
      <c r="D121" s="48"/>
      <c r="E121" s="49">
        <f t="shared" si="8"/>
        <v>0</v>
      </c>
      <c r="F121" s="48"/>
      <c r="G121" s="48"/>
      <c r="H121" s="49"/>
      <c r="I121" s="48">
        <f t="shared" si="53"/>
        <v>71041864.349999994</v>
      </c>
      <c r="J121" s="48">
        <f t="shared" si="54"/>
        <v>0</v>
      </c>
      <c r="K121" s="49">
        <f t="shared" si="55"/>
        <v>0</v>
      </c>
      <c r="N121" s="12"/>
    </row>
    <row r="122" spans="1:18" s="11" customFormat="1" ht="69.75" customHeight="1">
      <c r="A122" s="42" t="s">
        <v>60</v>
      </c>
      <c r="B122" s="51">
        <v>9000</v>
      </c>
      <c r="C122" s="36">
        <f>C124+C125+C123</f>
        <v>149924594.88</v>
      </c>
      <c r="D122" s="36">
        <f>D124+D125+D123</f>
        <v>52396808.410000004</v>
      </c>
      <c r="E122" s="45">
        <f t="shared" si="8"/>
        <v>34.94877438350828</v>
      </c>
      <c r="F122" s="44">
        <f>F124+F125+F123</f>
        <v>39171343.590000004</v>
      </c>
      <c r="G122" s="44">
        <f>G124+G125+G123</f>
        <v>37251728.93</v>
      </c>
      <c r="H122" s="45">
        <f t="shared" si="11"/>
        <v>95.099441366902553</v>
      </c>
      <c r="I122" s="36">
        <f>+I124+I125+I123</f>
        <v>189095938.47</v>
      </c>
      <c r="J122" s="36">
        <f>+J124+J125+J123</f>
        <v>89648537.339999989</v>
      </c>
      <c r="K122" s="45">
        <f t="shared" si="52"/>
        <v>47.4090232002644</v>
      </c>
      <c r="N122" s="12"/>
    </row>
    <row r="123" spans="1:18" ht="82.5" customHeight="1">
      <c r="A123" s="46" t="s">
        <v>149</v>
      </c>
      <c r="B123" s="50">
        <v>9750</v>
      </c>
      <c r="C123" s="25"/>
      <c r="D123" s="25"/>
      <c r="E123" s="49"/>
      <c r="F123" s="48">
        <v>5721737</v>
      </c>
      <c r="G123" s="48">
        <v>5721737</v>
      </c>
      <c r="H123" s="49">
        <f t="shared" si="11"/>
        <v>100</v>
      </c>
      <c r="I123" s="48">
        <f t="shared" ref="I123" si="56">C123+F123</f>
        <v>5721737</v>
      </c>
      <c r="J123" s="48">
        <f t="shared" ref="J123" si="57">D123+G123</f>
        <v>5721737</v>
      </c>
      <c r="K123" s="49">
        <f>J123/I123*100</f>
        <v>100</v>
      </c>
      <c r="N123" s="13"/>
    </row>
    <row r="124" spans="1:18" ht="65.25" customHeight="1">
      <c r="A124" s="46" t="s">
        <v>62</v>
      </c>
      <c r="B124" s="50">
        <v>9770</v>
      </c>
      <c r="C124" s="48">
        <v>1942080</v>
      </c>
      <c r="D124" s="48">
        <v>1501387.21</v>
      </c>
      <c r="E124" s="49">
        <f t="shared" ref="E124:E127" si="58">D124/C124*100</f>
        <v>77.308206150107097</v>
      </c>
      <c r="F124" s="48"/>
      <c r="G124" s="48"/>
      <c r="H124" s="49"/>
      <c r="I124" s="48">
        <f t="shared" ref="I124:J125" si="59">C124+F124</f>
        <v>1942080</v>
      </c>
      <c r="J124" s="48">
        <f t="shared" si="59"/>
        <v>1501387.21</v>
      </c>
      <c r="K124" s="49">
        <f>J124/I124*100</f>
        <v>77.308206150107097</v>
      </c>
      <c r="N124" s="12"/>
    </row>
    <row r="125" spans="1:18" ht="108.75" customHeight="1">
      <c r="A125" s="46" t="s">
        <v>104</v>
      </c>
      <c r="B125" s="50">
        <v>9800</v>
      </c>
      <c r="C125" s="48">
        <v>147982514.88</v>
      </c>
      <c r="D125" s="48">
        <v>50895421.200000003</v>
      </c>
      <c r="E125" s="49">
        <f t="shared" si="58"/>
        <v>34.392861373704484</v>
      </c>
      <c r="F125" s="48">
        <v>33449606.59</v>
      </c>
      <c r="G125" s="48">
        <v>31529991.93</v>
      </c>
      <c r="H125" s="49">
        <f t="shared" si="11"/>
        <v>94.26117417902941</v>
      </c>
      <c r="I125" s="48">
        <f t="shared" si="59"/>
        <v>181432121.47</v>
      </c>
      <c r="J125" s="48">
        <f t="shared" si="59"/>
        <v>82425413.129999995</v>
      </c>
      <c r="K125" s="49">
        <f>J125/I125*100</f>
        <v>45.430441127057605</v>
      </c>
      <c r="N125" s="12"/>
    </row>
    <row r="126" spans="1:18" s="11" customFormat="1" ht="69.75" customHeight="1">
      <c r="A126" s="53" t="s">
        <v>3</v>
      </c>
      <c r="B126" s="54"/>
      <c r="C126" s="44">
        <f>C57+C61+C77+C80+C93+C103+C108+C115+C122+C98</f>
        <v>3664864099.5399995</v>
      </c>
      <c r="D126" s="44">
        <f>D57+D61+D77+D80+D93+D103+D108+D115+D122+D98</f>
        <v>2408283142.1299996</v>
      </c>
      <c r="E126" s="45">
        <f t="shared" si="58"/>
        <v>65.712754326477722</v>
      </c>
      <c r="F126" s="44">
        <f>F57+F61+F77+F80+F93+F103+F108+F115+F122+F98</f>
        <v>1751048071.3599999</v>
      </c>
      <c r="G126" s="36">
        <f>G57+G61+G77+G80+G93+G103+G108+G115+G122+G98</f>
        <v>816363864.49999988</v>
      </c>
      <c r="H126" s="45">
        <f t="shared" si="11"/>
        <v>46.621442200952728</v>
      </c>
      <c r="I126" s="44">
        <f>I57+I61+I77+I80+I93+I103+I108+I115+I122+I98</f>
        <v>5415912170.9000006</v>
      </c>
      <c r="J126" s="44">
        <f>J57+J61+J77+J80+J93+J103+J108+J115+J122+J98</f>
        <v>3224647006.6300001</v>
      </c>
      <c r="K126" s="45">
        <f>J126/I126*100</f>
        <v>59.540238188429441</v>
      </c>
      <c r="N126" s="12"/>
      <c r="R126" s="12"/>
    </row>
    <row r="127" spans="1:18" s="15" customFormat="1" ht="66.75" customHeight="1">
      <c r="A127" s="24" t="s">
        <v>9</v>
      </c>
      <c r="B127" s="24"/>
      <c r="C127" s="25">
        <v>1000000</v>
      </c>
      <c r="D127" s="25"/>
      <c r="E127" s="49">
        <f t="shared" si="58"/>
        <v>0</v>
      </c>
      <c r="F127" s="25">
        <v>7400</v>
      </c>
      <c r="G127" s="48">
        <v>-513957.23</v>
      </c>
      <c r="H127" s="49"/>
      <c r="I127" s="25">
        <f>SUM(C127+F127)</f>
        <v>1007400</v>
      </c>
      <c r="J127" s="25">
        <f>SUM(D127+G127)</f>
        <v>-513957.23</v>
      </c>
      <c r="K127" s="26"/>
    </row>
    <row r="128" spans="1:18" ht="68.25" customHeight="1">
      <c r="A128" s="55" t="s">
        <v>10</v>
      </c>
      <c r="B128" s="56"/>
      <c r="C128" s="48">
        <v>-222156194.11000001</v>
      </c>
      <c r="D128" s="48">
        <v>-471390443.52999997</v>
      </c>
      <c r="E128" s="49"/>
      <c r="F128" s="48">
        <v>1050570296.37</v>
      </c>
      <c r="G128" s="48">
        <v>280043786.41000003</v>
      </c>
      <c r="H128" s="49"/>
      <c r="I128" s="48">
        <f>C128+F128</f>
        <v>828414102.25999999</v>
      </c>
      <c r="J128" s="48">
        <f>D128+G128</f>
        <v>-191346657.11999995</v>
      </c>
      <c r="K128" s="49"/>
      <c r="N128" s="13"/>
    </row>
    <row r="129" spans="1:12" s="7" customFormat="1" ht="79.5" customHeight="1">
      <c r="A129" s="17"/>
      <c r="B129" s="18"/>
      <c r="C129" s="62"/>
      <c r="D129" s="62"/>
      <c r="E129" s="62"/>
      <c r="F129" s="62"/>
      <c r="G129" s="62"/>
      <c r="H129" s="62"/>
      <c r="I129" s="62"/>
      <c r="J129" s="62"/>
      <c r="K129" s="62"/>
      <c r="L129" s="6"/>
    </row>
    <row r="130" spans="1:12" ht="33.75" customHeight="1">
      <c r="A130" s="95" t="s">
        <v>88</v>
      </c>
      <c r="B130" s="95"/>
      <c r="C130" s="95"/>
      <c r="D130" s="66"/>
      <c r="E130" s="67"/>
      <c r="F130" s="66"/>
      <c r="G130" s="66"/>
      <c r="H130" s="67"/>
      <c r="I130" s="68"/>
      <c r="J130" s="68"/>
      <c r="K130" s="67"/>
    </row>
    <row r="131" spans="1:12" ht="4.5" hidden="1" customHeight="1">
      <c r="A131" s="95"/>
      <c r="B131" s="95"/>
      <c r="C131" s="95"/>
      <c r="D131" s="66"/>
      <c r="E131" s="67"/>
      <c r="F131" s="66"/>
      <c r="G131" s="66"/>
      <c r="H131" s="67"/>
      <c r="I131" s="66"/>
      <c r="J131" s="66"/>
      <c r="K131" s="67"/>
    </row>
    <row r="132" spans="1:12" ht="40.5">
      <c r="A132" s="69" t="s">
        <v>14</v>
      </c>
      <c r="B132" s="70"/>
      <c r="C132" s="71"/>
      <c r="D132" s="66"/>
      <c r="E132" s="67"/>
      <c r="F132" s="66"/>
      <c r="G132" s="66"/>
      <c r="H132" s="67"/>
      <c r="I132" s="94" t="s">
        <v>105</v>
      </c>
      <c r="J132" s="94"/>
      <c r="K132" s="67"/>
    </row>
    <row r="133" spans="1:12" ht="40.5">
      <c r="A133" s="69"/>
      <c r="B133" s="70"/>
      <c r="C133" s="72">
        <f>C58+C132-C130-C131</f>
        <v>220001353</v>
      </c>
      <c r="D133" s="66"/>
      <c r="E133" s="67"/>
      <c r="F133" s="66"/>
      <c r="G133" s="66"/>
      <c r="H133" s="67"/>
      <c r="I133" s="73"/>
      <c r="J133" s="73"/>
      <c r="K133" s="67"/>
    </row>
    <row r="134" spans="1:12" ht="19.5" customHeight="1">
      <c r="A134" s="74"/>
      <c r="B134" s="75"/>
      <c r="C134" s="76"/>
      <c r="D134" s="77"/>
      <c r="E134" s="78"/>
      <c r="F134" s="77"/>
      <c r="G134" s="77"/>
      <c r="H134" s="78"/>
      <c r="I134" s="79"/>
      <c r="J134" s="79"/>
      <c r="K134" s="78"/>
    </row>
    <row r="135" spans="1:12" ht="96.75" customHeight="1">
      <c r="A135" s="74" t="s">
        <v>36</v>
      </c>
      <c r="B135" s="75"/>
      <c r="C135" s="80"/>
      <c r="D135" s="80"/>
      <c r="E135" s="78"/>
      <c r="F135" s="80"/>
      <c r="G135" s="80"/>
      <c r="H135" s="78"/>
      <c r="I135" s="83" t="s">
        <v>138</v>
      </c>
      <c r="J135" s="79"/>
      <c r="K135" s="81"/>
    </row>
    <row r="136" spans="1:12" ht="23.25" customHeight="1">
      <c r="A136" s="92"/>
      <c r="B136" s="92"/>
      <c r="C136" s="92"/>
      <c r="D136" s="77"/>
      <c r="E136" s="78"/>
      <c r="F136" s="82"/>
      <c r="G136" s="77"/>
      <c r="H136" s="78"/>
      <c r="I136" s="93"/>
      <c r="J136" s="93"/>
      <c r="K136" s="93"/>
    </row>
    <row r="137" spans="1:12" ht="93" customHeight="1">
      <c r="C137" s="13"/>
      <c r="D137" s="13">
        <f t="shared" ref="D137:J137" si="60">D54-D126-D127+D128</f>
        <v>0</v>
      </c>
      <c r="E137" s="13"/>
      <c r="F137" s="13">
        <f t="shared" si="60"/>
        <v>0</v>
      </c>
      <c r="G137" s="13">
        <f t="shared" si="60"/>
        <v>0</v>
      </c>
      <c r="H137" s="13"/>
      <c r="I137" s="13">
        <f t="shared" si="60"/>
        <v>0</v>
      </c>
      <c r="J137" s="13">
        <f t="shared" si="60"/>
        <v>0</v>
      </c>
      <c r="K137" s="13"/>
    </row>
    <row r="138" spans="1:12" ht="23.25">
      <c r="C138" s="8"/>
      <c r="D138" s="13"/>
      <c r="E138" s="10"/>
      <c r="F138" s="8"/>
      <c r="G138" s="13"/>
      <c r="H138" s="10"/>
      <c r="I138" s="8"/>
      <c r="J138" s="8"/>
      <c r="K138" s="10"/>
    </row>
    <row r="142" spans="1:12" ht="23.25">
      <c r="C142" s="13"/>
      <c r="D142" s="13"/>
      <c r="E142" s="13"/>
      <c r="F142" s="13"/>
      <c r="G142" s="13"/>
      <c r="H142" s="13"/>
      <c r="I142" s="13"/>
      <c r="J142" s="13"/>
    </row>
    <row r="148" spans="3:10" ht="23.25">
      <c r="C148" s="14"/>
      <c r="D148" s="14"/>
      <c r="E148" s="14"/>
      <c r="F148" s="14"/>
      <c r="G148" s="14"/>
      <c r="H148" s="14"/>
      <c r="I148" s="14"/>
      <c r="J148" s="14"/>
    </row>
  </sheetData>
  <mergeCells count="16">
    <mergeCell ref="A136:C136"/>
    <mergeCell ref="I136:K136"/>
    <mergeCell ref="I132:J132"/>
    <mergeCell ref="A130:C131"/>
    <mergeCell ref="I2:K2"/>
    <mergeCell ref="F6:H6"/>
    <mergeCell ref="A9:K9"/>
    <mergeCell ref="A56:K56"/>
    <mergeCell ref="I6:K6"/>
    <mergeCell ref="A6:A7"/>
    <mergeCell ref="B6:B7"/>
    <mergeCell ref="I1:K1"/>
    <mergeCell ref="I3:K3"/>
    <mergeCell ref="A4:K4"/>
    <mergeCell ref="J5:K5"/>
    <mergeCell ref="C6:E6"/>
  </mergeCells>
  <phoneticPr fontId="2" type="noConversion"/>
  <hyperlinks>
    <hyperlink ref="A32" r:id="rId1" location="n3" display="https://zakon.rada.gov.ua/rada/show/971_002-20 - n3"/>
  </hyperlinks>
  <printOptions horizontalCentered="1"/>
  <pageMargins left="0.39370078740157483" right="0.39370078740157483" top="1.1811023622047245" bottom="0.59055118110236227" header="0.98425196850393704" footer="0.39370078740157483"/>
  <pageSetup paperSize="9" scale="31" firstPageNumber="2" orientation="landscape" useFirstPageNumber="1" r:id="rId2"/>
  <headerFooter differentFirst="1" alignWithMargins="0">
    <oddHeader>&amp;C&amp;"Times New Roman,полужирный"&amp;24 &amp;28&amp;P&amp;R&amp;"Times New Roman,обычный"&amp;26Продовження  додатка</oddHeader>
    <firstHeader>&amp;C&amp;"Times New Roman,полужирный"&amp;20 2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Fin Dept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123</cp:lastModifiedBy>
  <cp:lastPrinted>2024-10-08T12:25:02Z</cp:lastPrinted>
  <dcterms:created xsi:type="dcterms:W3CDTF">2008-02-19T13:14:27Z</dcterms:created>
  <dcterms:modified xsi:type="dcterms:W3CDTF">2024-10-08T12:26:32Z</dcterms:modified>
</cp:coreProperties>
</file>