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8910"/>
  </bookViews>
  <sheets>
    <sheet name="додаток 3" sheetId="1" r:id="rId1"/>
  </sheets>
  <definedNames>
    <definedName name="_xlnm._FilterDatabase" localSheetId="0" hidden="1">'додаток 3'!$A$13:$Q$149</definedName>
    <definedName name="Z_01DC40C6_C2E3_4C2A_99FF_2CD39721FC8A_.wvu.FilterData" localSheetId="0" hidden="1">'додаток 3'!$S$1:$S$251</definedName>
    <definedName name="Z_053FFE79_5B42_4807_9924_A02379E1D276_.wvu.FilterData" localSheetId="0" hidden="1">'додаток 3'!$A$5:$Q$147</definedName>
    <definedName name="Z_06FF5501_5BE6_45D4_84C0_1F7A9796CFE0_.wvu.FilterData" localSheetId="0" hidden="1">'додаток 3'!$A$12:$Q$147</definedName>
    <definedName name="Z_06FF5501_5BE6_45D4_84C0_1F7A9796CFE0_.wvu.PrintArea" localSheetId="0" hidden="1">'додаток 3'!$A$1:$Q$150</definedName>
    <definedName name="Z_06FF5501_5BE6_45D4_84C0_1F7A9796CFE0_.wvu.PrintTitles" localSheetId="0" hidden="1">'додаток 3'!$9:$12</definedName>
    <definedName name="Z_08BC6EC6_462D_4192_BA8A_98B9E6B2E97F_.wvu.Cols" localSheetId="0" hidden="1">'додаток 3'!$P:$P</definedName>
    <definedName name="Z_08BC6EC6_462D_4192_BA8A_98B9E6B2E97F_.wvu.FilterData" localSheetId="0" hidden="1">'додаток 3'!$A$5:$Q$147</definedName>
    <definedName name="Z_08BC6EC6_462D_4192_BA8A_98B9E6B2E97F_.wvu.PrintArea" localSheetId="0" hidden="1">'додаток 3'!$A$1:$Q$150</definedName>
    <definedName name="Z_08BC6EC6_462D_4192_BA8A_98B9E6B2E97F_.wvu.PrintTitles" localSheetId="0" hidden="1">'додаток 3'!$9:$12</definedName>
    <definedName name="Z_0EF41CEA_3DEB_4F45_9D74_EBB564ADBF1C_.wvu.FilterData" localSheetId="0" hidden="1">'додаток 3'!$T$15:$T$150</definedName>
    <definedName name="Z_0F2916D3_0D3B_4FCE_8F3B_8E9408546A8F_.wvu.FilterData" localSheetId="0" hidden="1">'додаток 3'!$14:$147</definedName>
    <definedName name="Z_118ABD37_1ACF_4730_AF1D_1B75EE1E1D59_.wvu.FilterData" localSheetId="0" hidden="1">'додаток 3'!$A$13:$Q$147</definedName>
    <definedName name="Z_15BF0925_5554_4B22_865B_5EE3CC1FCC70_.wvu.FilterData" localSheetId="0" hidden="1">'додаток 3'!$14:$147</definedName>
    <definedName name="Z_176FFD79_3952_4CE8_94CC_58172C02DA4B_.wvu.FilterData" localSheetId="0" hidden="1">'додаток 3'!$A$5:$Q$147</definedName>
    <definedName name="Z_1AD68B34_D8A8_454A_BD45_658779DEFC89_.wvu.FilterData" localSheetId="0" hidden="1">'додаток 3'!$A$13:$Q$147</definedName>
    <definedName name="Z_1BE18226_0870_49E8_914C_DFF78740CBE0_.wvu.FilterData" localSheetId="0" hidden="1">'додаток 3'!$T$15:$T$150</definedName>
    <definedName name="Z_1D8128F6_B435_44FF_A037_9BD54EFEFDCB_.wvu.Cols" localSheetId="0" hidden="1">'додаток 3'!$P:$P</definedName>
    <definedName name="Z_1D8128F6_B435_44FF_A037_9BD54EFEFDCB_.wvu.FilterData" localSheetId="0" hidden="1">'додаток 3'!$A$13:$Q$147</definedName>
    <definedName name="Z_1D8128F6_B435_44FF_A037_9BD54EFEFDCB_.wvu.PrintArea" localSheetId="0" hidden="1">'додаток 3'!$A$1:$Q$150</definedName>
    <definedName name="Z_1D8128F6_B435_44FF_A037_9BD54EFEFDCB_.wvu.PrintTitles" localSheetId="0" hidden="1">'додаток 3'!$9:$12</definedName>
    <definedName name="Z_1E0CB623_BE32_4EEC_83B5_44273C93F43A_.wvu.Cols" localSheetId="0" hidden="1">'додаток 3'!$P:$P</definedName>
    <definedName name="Z_1E0CB623_BE32_4EEC_83B5_44273C93F43A_.wvu.FilterData" localSheetId="0" hidden="1">'додаток 3'!$T$15:$T$150</definedName>
    <definedName name="Z_1E0CB623_BE32_4EEC_83B5_44273C93F43A_.wvu.PrintArea" localSheetId="0" hidden="1">'додаток 3'!$A$1:$Q$150</definedName>
    <definedName name="Z_1E0CB623_BE32_4EEC_83B5_44273C93F43A_.wvu.PrintTitles" localSheetId="0" hidden="1">'додаток 3'!$9:$12</definedName>
    <definedName name="Z_1FBD8217_AD28_4F57_A882_EBCF64B7F0F9_.wvu.FilterData" localSheetId="0" hidden="1">'додаток 3'!$A$5:$Q$147</definedName>
    <definedName name="Z_212D2720_78ED_458C_A6E4_B5A122D75D2C_.wvu.FilterData" localSheetId="0" hidden="1">'додаток 3'!$A$12:$Q$147</definedName>
    <definedName name="Z_25D8C31A_D007_4DED_9D9E_A89A5E7F4BA2_.wvu.FilterData" localSheetId="0" hidden="1">'додаток 3'!$A$12:$Q$147</definedName>
    <definedName name="Z_264FD6DE_E755_4235_A2A8_B53F8DD6960D_.wvu.FilterData" localSheetId="0" hidden="1">'додаток 3'!$A$5:$Q$147</definedName>
    <definedName name="Z_26C5D710_598E_4AFE_BC8C_C2A25067AC2C_.wvu.FilterData" localSheetId="0" hidden="1">'додаток 3'!$A$5:$Q$147</definedName>
    <definedName name="Z_29DD72D9_9C75_437A_8B7D_778167BBD33E_.wvu.Cols" localSheetId="0" hidden="1">'додаток 3'!$P:$P</definedName>
    <definedName name="Z_29DD72D9_9C75_437A_8B7D_778167BBD33E_.wvu.FilterData" localSheetId="0" hidden="1">'додаток 3'!$T$15:$T$150</definedName>
    <definedName name="Z_29DD72D9_9C75_437A_8B7D_778167BBD33E_.wvu.PrintArea" localSheetId="0" hidden="1">'додаток 3'!$A$1:$Q$150</definedName>
    <definedName name="Z_29DD72D9_9C75_437A_8B7D_778167BBD33E_.wvu.PrintTitles" localSheetId="0" hidden="1">'додаток 3'!$9:$12</definedName>
    <definedName name="Z_2C58E98A_4ACE_42D1_86ED_AC46566B5E2A_.wvu.FilterData" localSheetId="0" hidden="1">'додаток 3'!$A$12:$Q$147</definedName>
    <definedName name="Z_2C58E98A_4ACE_42D1_86ED_AC46566B5E2A_.wvu.PrintArea" localSheetId="0" hidden="1">'додаток 3'!$A$1:$Q$150</definedName>
    <definedName name="Z_2C58E98A_4ACE_42D1_86ED_AC46566B5E2A_.wvu.PrintTitles" localSheetId="0" hidden="1">'додаток 3'!$9:$12</definedName>
    <definedName name="Z_2D3BA25F_BD20_425B_96AB_81F2F41D823E_.wvu.Rows" localSheetId="0" hidden="1">'додаток 3'!#REF!,'додаток 3'!#REF!,'додаток 3'!#REF!,'додаток 3'!#REF!,'додаток 3'!#REF!,'додаток 3'!#REF!,'додаток 3'!#REF!,'додаток 3'!#REF!,'додаток 3'!#REF!,'додаток 3'!#REF!,'додаток 3'!#REF!,'додаток 3'!#REF!</definedName>
    <definedName name="Z_336FFEA6_A8C2_40E0_B38D_B5CC1D6D13D4_.wvu.FilterData" localSheetId="0" hidden="1">'додаток 3'!$T$15:$T$150</definedName>
    <definedName name="Z_3763055B_ABF4_4D25_AECC_3A5E80A98775_.wvu.FilterData" localSheetId="0" hidden="1">'додаток 3'!$A$13:$Q$147</definedName>
    <definedName name="Z_393A1A8A_94C9_4590_907C_B8DF888B9F67_.wvu.FilterData" localSheetId="0" hidden="1">'додаток 3'!$T$15:$T$150</definedName>
    <definedName name="Z_398B9434_04D2_4536_8E65_52C6478EEC6B_.wvu.FilterData" localSheetId="0" hidden="1">'додаток 3'!$A$12:$Q$147</definedName>
    <definedName name="Z_398F3864_0D87_4E71_B074_A07F47242E63_.wvu.FilterData" localSheetId="0" hidden="1">'додаток 3'!$A$5:$Q$147</definedName>
    <definedName name="Z_3B13EDF0_F582_4700_A153_9DDB07891CE6_.wvu.FilterData" localSheetId="0" hidden="1">'додаток 3'!$T$15:$T$150</definedName>
    <definedName name="Z_3BCF9588_20CF_4B13_AA41_F2EDACEB330B_.wvu.Rows" localSheetId="0" hidden="1">'додаток 3'!#REF!</definedName>
    <definedName name="Z_3DC2ACD9_604C_4F2C_A6BC_D854E66C0A91_.wvu.FilterData" localSheetId="0" hidden="1">'додаток 3'!$A$5:$Q$147</definedName>
    <definedName name="Z_41D4C65F_3CC2_4491_986A_72A51C637155_.wvu.FilterData" localSheetId="0" hidden="1">'додаток 3'!$A$13:$Q$147</definedName>
    <definedName name="Z_4310BC2F_F841_48E2_9AFE_777A6EC592B4_.wvu.FilterData" localSheetId="0" hidden="1">'додаток 3'!$T$15:$T$150</definedName>
    <definedName name="Z_437B1C8C_9144_492F_A153_DC459B617A9A_.wvu.FilterData" localSheetId="0" hidden="1">'додаток 3'!$A$5:$Q$147</definedName>
    <definedName name="Z_465BD29E_DF98_40C1_A448_521E1312C017_.wvu.FilterData" localSheetId="0" hidden="1">'додаток 3'!$A$13:$Q$147</definedName>
    <definedName name="Z_4AE27128_ACCD_4425_AC41_03F0DDF91B3F_.wvu.FilterData" localSheetId="0" hidden="1">'додаток 3'!$A$13:$Q$147</definedName>
    <definedName name="Z_4DD8EC64_D55E_4739_A5C6_48C1EDC8976A_.wvu.FilterData" localSheetId="0" hidden="1">'додаток 3'!$A$5:$Q$147</definedName>
    <definedName name="Z_504E170D_7949_4124_9711_EC2155F3D0A8_.wvu.FilterData" localSheetId="0" hidden="1">'додаток 3'!$T$15:$T$150</definedName>
    <definedName name="Z_51D9AA6C_740C_4147_AD46_2243D1027153_.wvu.FilterData" localSheetId="0" hidden="1">'додаток 3'!$T$15:$T$150</definedName>
    <definedName name="Z_55C3F4C1_780C_49F7_A5ED_38837E4BD0D2_.wvu.Cols" localSheetId="0" hidden="1">'додаток 3'!$P:$P</definedName>
    <definedName name="Z_55C3F4C1_780C_49F7_A5ED_38837E4BD0D2_.wvu.FilterData" localSheetId="0" hidden="1">'додаток 3'!$A$13:$Q$147</definedName>
    <definedName name="Z_55C3F4C1_780C_49F7_A5ED_38837E4BD0D2_.wvu.PrintTitles" localSheetId="0" hidden="1">'додаток 3'!$9:$12</definedName>
    <definedName name="Z_5923C6A9_7ECE_41D6_A690_6FB804100128_.wvu.FilterData" localSheetId="0" hidden="1">'додаток 3'!$A$5:$Q$147</definedName>
    <definedName name="Z_5D060DE1_CC13_45C6_B427_3A50E6447880_.wvu.FilterData" localSheetId="0" hidden="1">'додаток 3'!$A$13:$Q$147</definedName>
    <definedName name="Z_5D261502_6A5F_42DF_9961_90A2EC6BDFE8_.wvu.FilterData" localSheetId="0" hidden="1">'додаток 3'!$T$15:$T$150</definedName>
    <definedName name="Z_64E86EB7_ACAC_478B_BBA4_A43D8F0A05F7_.wvu.FilterData" localSheetId="0" hidden="1">'додаток 3'!$A$12:$Q$147</definedName>
    <definedName name="Z_64E86EB7_ACAC_478B_BBA4_A43D8F0A05F7_.wvu.PrintArea" localSheetId="0" hidden="1">'додаток 3'!$A$1:$Q$150</definedName>
    <definedName name="Z_64E86EB7_ACAC_478B_BBA4_A43D8F0A05F7_.wvu.PrintTitles" localSheetId="0" hidden="1">'додаток 3'!$9:$12</definedName>
    <definedName name="Z_6922F3C9_426B_40C5_BC7C_90FFDC39740C_.wvu.Cols" localSheetId="0" hidden="1">'додаток 3'!$P:$P</definedName>
    <definedName name="Z_6922F3C9_426B_40C5_BC7C_90FFDC39740C_.wvu.FilterData" localSheetId="0" hidden="1">'додаток 3'!$A$13:$Q$147</definedName>
    <definedName name="Z_6922F3C9_426B_40C5_BC7C_90FFDC39740C_.wvu.PrintTitles" localSheetId="0" hidden="1">'додаток 3'!$9:$12</definedName>
    <definedName name="Z_6AD7B8BE_2BBC_4C1E_9FB7_A7318BB64D77_.wvu.FilterData" localSheetId="0" hidden="1">'додаток 3'!$A$13:$Q$147</definedName>
    <definedName name="Z_6DD45F55_A4E8_4BAE_A351_1BDE5409E801_.wvu.FilterData" localSheetId="0" hidden="1">'додаток 3'!$14:$147</definedName>
    <definedName name="Z_6FCD1BF2_2D63_48DF_A581_6B5169DF31E9_.wvu.FilterData" localSheetId="0" hidden="1">'додаток 3'!$A$5:$Q$147</definedName>
    <definedName name="Z_6FD9DBEB_4D18_41D3_AE4C_1FB8E85F36B6_.wvu.FilterData" localSheetId="0" hidden="1">'додаток 3'!$A$13:$Q$147</definedName>
    <definedName name="Z_7139FC0C_A56B_4194_AB3C_57E5317AB09D_.wvu.FilterData" localSheetId="0" hidden="1">'додаток 3'!$A$12:$Q$147</definedName>
    <definedName name="Z_72281E9A_1074_405D_BEC9_F19F3AAF08DD_.wvu.Cols" localSheetId="0" hidden="1">'додаток 3'!$P:$P</definedName>
    <definedName name="Z_72281E9A_1074_405D_BEC9_F19F3AAF08DD_.wvu.FilterData" localSheetId="0" hidden="1">'додаток 3'!$A$13:$Q$147</definedName>
    <definedName name="Z_72281E9A_1074_405D_BEC9_F19F3AAF08DD_.wvu.PrintArea" localSheetId="0" hidden="1">'додаток 3'!$A$1:$Q$150</definedName>
    <definedName name="Z_72281E9A_1074_405D_BEC9_F19F3AAF08DD_.wvu.PrintTitles" localSheetId="0" hidden="1">'додаток 3'!$9:$12</definedName>
    <definedName name="Z_728659FD_1117_4718_B24F_07C4CD2FAD84_.wvu.Cols" localSheetId="0" hidden="1">'додаток 3'!$P:$P</definedName>
    <definedName name="Z_728659FD_1117_4718_B24F_07C4CD2FAD84_.wvu.FilterData" localSheetId="0" hidden="1">'додаток 3'!$A$5:$Q$147</definedName>
    <definedName name="Z_728659FD_1117_4718_B24F_07C4CD2FAD84_.wvu.PrintArea" localSheetId="0" hidden="1">'додаток 3'!$A$1:$Q$150</definedName>
    <definedName name="Z_728659FD_1117_4718_B24F_07C4CD2FAD84_.wvu.PrintTitles" localSheetId="0" hidden="1">'додаток 3'!$9:$12</definedName>
    <definedName name="Z_74EA6356_78B8_4F6F_9C88_7ED64817BC20_.wvu.FilterData" localSheetId="0" hidden="1">'додаток 3'!$A$13:$Q$147</definedName>
    <definedName name="Z_77219AEC_206B_4BA5_BB35_2C5A2FF12F73_.wvu.FilterData" localSheetId="0" hidden="1">'додаток 3'!$S$1:$S$251</definedName>
    <definedName name="Z_788D644C_EFA2_479E_83E8_7E709AEED2B3_.wvu.FilterData" localSheetId="0" hidden="1">'додаток 3'!$A$5:$Q$147</definedName>
    <definedName name="Z_7B5924A6_F4BF_44B5_8369_6E0C4E4CDD03_.wvu.FilterData" localSheetId="0" hidden="1">'додаток 3'!$T$15:$T$150</definedName>
    <definedName name="Z_7C07EE80_51C7_4F68_9308_97581FF57A23_.wvu.FilterData" localSheetId="0" hidden="1">'додаток 3'!$T$15:$T$150</definedName>
    <definedName name="Z_82E690D4_F372_4835_869C_EC3BE48D04FF_.wvu.Cols" localSheetId="0" hidden="1">'додаток 3'!$P:$P</definedName>
    <definedName name="Z_82E690D4_F372_4835_869C_EC3BE48D04FF_.wvu.FilterData" localSheetId="0" hidden="1">'додаток 3'!$A$13:$Q$147</definedName>
    <definedName name="Z_82E690D4_F372_4835_869C_EC3BE48D04FF_.wvu.PrintTitles" localSheetId="0" hidden="1">'додаток 3'!$9:$12</definedName>
    <definedName name="Z_83038621_972B_4F3E_95DE_92DCB6DA3BC8_.wvu.FilterData" localSheetId="0" hidden="1">'додаток 3'!$A$5:$Q$147</definedName>
    <definedName name="Z_87FCCED2_1943_4C8C_B594_DD09637E263E_.wvu.FilterData" localSheetId="0" hidden="1">'додаток 3'!$A$5:$Q$147</definedName>
    <definedName name="Z_898A7308_EC82_47C6_8084_941DCF55988F_.wvu.FilterData" localSheetId="0" hidden="1">'додаток 3'!$A$13:$Q$147</definedName>
    <definedName name="Z_8BC4B537_19E1_4FBD_8F0C_6BDF3FC6CCE3_.wvu.FilterData" localSheetId="0" hidden="1">'додаток 3'!$T$15:$T$150</definedName>
    <definedName name="Z_901C52FA_8C6B_4870_A96D_9ACB59FFF715_.wvu.PrintArea" localSheetId="0" hidden="1">'додаток 3'!$A$1:$Q$150</definedName>
    <definedName name="Z_901C52FA_8C6B_4870_A96D_9ACB59FFF715_.wvu.PrintTitles" localSheetId="0" hidden="1">'додаток 3'!$9:$12</definedName>
    <definedName name="Z_901C52FA_8C6B_4870_A96D_9ACB59FFF715_.wvu.Rows" localSheetId="0" hidden="1">'додаток 3'!#REF!</definedName>
    <definedName name="Z_90415417_BACB_40A1_A63E_5CDE29AAF4C0_.wvu.FilterData" localSheetId="0" hidden="1">'додаток 3'!$A$13:$Q$147</definedName>
    <definedName name="Z_94DCD06E_14DC_4A2E_8D13_F34AEE7DEEC4_.wvu.FilterData" localSheetId="0" hidden="1">'додаток 3'!$14:$147</definedName>
    <definedName name="Z_99023DA6_B3B8_4899_85F1_D1E114417FE2_.wvu.FilterData" localSheetId="0" hidden="1">'додаток 3'!$A$5:$Q$147</definedName>
    <definedName name="Z_9A3FBE05_639D_474F_9683_090A02CF0BB6_.wvu.FilterData" localSheetId="0" hidden="1">'додаток 3'!$A$13:$Q$147</definedName>
    <definedName name="Z_9B2A1339_2A01_4C70_B6A4_88AC7DF51419_.wvu.FilterData" localSheetId="0" hidden="1">'додаток 3'!$T$15:$T$150</definedName>
    <definedName name="Z_9DB6C55C_FEF7_4B3C_8A53_F6F1B18FECC2_.wvu.FilterData" localSheetId="0" hidden="1">'додаток 3'!$A$13:$Q$147</definedName>
    <definedName name="Z_A0A49DB6_47D1_4841_B3DF_14A3AA404E48_.wvu.FilterData" localSheetId="0" hidden="1">'додаток 3'!$A$13:$Q$147</definedName>
    <definedName name="Z_A4769E6E_B156_46A5_ABFD_4B2369C8E838_.wvu.FilterData" localSheetId="0" hidden="1">'додаток 3'!$T$15:$T$150</definedName>
    <definedName name="Z_A4A0B23D_0EEE_4CF4_8122_823347B4B577_.wvu.FilterData" localSheetId="0" hidden="1">'додаток 3'!$T$15:$T$150</definedName>
    <definedName name="Z_A5151744_FE8A_4DF9_B3B3_ED6499544881_.wvu.Cols" localSheetId="0" hidden="1">'додаток 3'!$P:$P</definedName>
    <definedName name="Z_A5151744_FE8A_4DF9_B3B3_ED6499544881_.wvu.FilterData" localSheetId="0" hidden="1">'додаток 3'!$A$13:$Q$147</definedName>
    <definedName name="Z_A5151744_FE8A_4DF9_B3B3_ED6499544881_.wvu.PrintArea" localSheetId="0" hidden="1">'додаток 3'!$A$1:$Q$150</definedName>
    <definedName name="Z_A5151744_FE8A_4DF9_B3B3_ED6499544881_.wvu.PrintTitles" localSheetId="0" hidden="1">'додаток 3'!$9:$12</definedName>
    <definedName name="Z_A559085B_07C2_4A70_92CD_7BB6F0929C6D_.wvu.FilterData" localSheetId="0" hidden="1">'додаток 3'!$A$13:$Q$147</definedName>
    <definedName name="Z_A7B20D2C_B29F_4CAD_9523_1A2E55AC52CB_.wvu.FilterData" localSheetId="0" hidden="1">'додаток 3'!$A$5:$Q$147</definedName>
    <definedName name="Z_A7B20D2C_B29F_4CAD_9523_1A2E55AC52CB_.wvu.PrintArea" localSheetId="0" hidden="1">'додаток 3'!$A$1:$Q$150</definedName>
    <definedName name="Z_A7B20D2C_B29F_4CAD_9523_1A2E55AC52CB_.wvu.PrintTitles" localSheetId="0" hidden="1">'додаток 3'!$9:$12</definedName>
    <definedName name="Z_A87DCD2C_0946_4BCD_9B5B_693801A4F7C1_.wvu.FilterData" localSheetId="0" hidden="1">'додаток 3'!$A$12:$Q$147</definedName>
    <definedName name="Z_AA3852ED_D729_4133_BF4C_900715093176_.wvu.FilterData" localSheetId="0" hidden="1">'додаток 3'!$T$15:$T$150</definedName>
    <definedName name="Z_AA476E0D_382B_47B3_8366_AF4C2CC786BE_.wvu.FilterData" localSheetId="0" hidden="1">'додаток 3'!$A$12:$Q$147</definedName>
    <definedName name="Z_AA4CEBEF_47C2_43E4_8F37_861E9D8E79AB_.wvu.FilterData" localSheetId="0" hidden="1">'додаток 3'!$T$15:$T$150</definedName>
    <definedName name="Z_ACEBBC0D_2E95_49BB_817B_62AE85C7C5C2_.wvu.FilterData" localSheetId="0" hidden="1">'додаток 3'!$A$13:$Q$147</definedName>
    <definedName name="Z_ACF75ACA_4939_4659_A32F_B53E4C105233_.wvu.FilterData" localSheetId="0" hidden="1">'додаток 3'!$14:$147</definedName>
    <definedName name="Z_ADE74710_7B75_4161_8B52_95001B2D5221_.wvu.FilterData" localSheetId="0" hidden="1">'додаток 3'!$A$12:$Q$147</definedName>
    <definedName name="Z_B643337A_0A3C_41C8_BB14_F2531B30DB6B_.wvu.Cols" localSheetId="0" hidden="1">'додаток 3'!$P:$P</definedName>
    <definedName name="Z_B643337A_0A3C_41C8_BB14_F2531B30DB6B_.wvu.FilterData" localSheetId="0" hidden="1">'додаток 3'!$A$13:$Q$147</definedName>
    <definedName name="Z_B643337A_0A3C_41C8_BB14_F2531B30DB6B_.wvu.PrintTitles" localSheetId="0" hidden="1">'додаток 3'!$9:$12</definedName>
    <definedName name="Z_B8EDD7B2_983C_4368_AC59_087A5D15244B_.wvu.FilterData" localSheetId="0" hidden="1">'додаток 3'!$A$12:$Q$147</definedName>
    <definedName name="Z_B8EDD7B2_983C_4368_AC59_087A5D15244B_.wvu.PrintArea" localSheetId="0" hidden="1">'додаток 3'!$A$1:$Q$150</definedName>
    <definedName name="Z_B8EDD7B2_983C_4368_AC59_087A5D15244B_.wvu.PrintTitles" localSheetId="0" hidden="1">'додаток 3'!$9:$12</definedName>
    <definedName name="Z_BA4A7868_A59A_4BB8_AC85_B9766165ABB8_.wvu.FilterData" localSheetId="0" hidden="1">'додаток 3'!$A$13:$Q$147</definedName>
    <definedName name="Z_BF0D1377_D6CB_410F_9CAC_2402E71DAF4B_.wvu.FilterData" localSheetId="0" hidden="1">'додаток 3'!$A$12:$Q$147</definedName>
    <definedName name="Z_C2185186_391B_4388_A395_8237DD2AA90D_.wvu.FilterData" localSheetId="0" hidden="1">'додаток 3'!$A$13:$Q$147</definedName>
    <definedName name="Z_C24E66B2_6FA6_4233_AD35_7F1BBB3DDDC9_.wvu.FilterData" localSheetId="0" hidden="1">'додаток 3'!$A$13:$Q$147</definedName>
    <definedName name="Z_C25E2007_E47E_4666_9A2E_7BCCA233A5A2_.wvu.FilterData" localSheetId="0" hidden="1">'додаток 3'!$T$15:$T$150</definedName>
    <definedName name="Z_C65B485E_55A5_417F_8437_2FEBCCDFAA63_.wvu.FilterData" localSheetId="0" hidden="1">'додаток 3'!$A$5:$Q$147</definedName>
    <definedName name="Z_C7F445E7_931E_4332_A081_540109733D73_.wvu.FilterData" localSheetId="0" hidden="1">'додаток 3'!$T$15:$T$150</definedName>
    <definedName name="Z_CCB302F5_8A4B_4036_89B7_981549D09EC2_.wvu.FilterData" localSheetId="0" hidden="1">'додаток 3'!$A$5:$Q$147</definedName>
    <definedName name="Z_CD4514C3_7706_475D_AA98_B1C0E09E8262_.wvu.FilterData" localSheetId="0" hidden="1">'додаток 3'!$T$15:$T$150</definedName>
    <definedName name="Z_CDB2EDA9_59E5_4874_AEE8_722B0630CB58_.wvu.FilterData" localSheetId="0" hidden="1">'додаток 3'!$A$5:$Q$147</definedName>
    <definedName name="Z_CE4AD934_5AB1_4FA2_8BA9_DA027B0B6829_.wvu.FilterData" localSheetId="0" hidden="1">'додаток 3'!$T$15:$T$150</definedName>
    <definedName name="Z_CFB4D80B_8439_4DC0_A38B_697B6B9801B9_.wvu.FilterData" localSheetId="0" hidden="1">'додаток 3'!$A$5:$Q$147</definedName>
    <definedName name="Z_CFC135F0_EE57_40C1_896F_3F9AD8194FB1_.wvu.FilterData" localSheetId="0" hidden="1">'додаток 3'!$A$12:$Q$147</definedName>
    <definedName name="Z_CFC38508_5849_45E9_A540_428F6627D410_.wvu.FilterData" localSheetId="0" hidden="1">'додаток 3'!$T$15:$T$150</definedName>
    <definedName name="Z_CFF53A88_24FC_46A1_BE8D_25E5D9EAC913_.wvu.FilterData" localSheetId="0" hidden="1">'додаток 3'!$A$5:$Q$147</definedName>
    <definedName name="Z_D080AA83_EFDF_4344_AF5F_1E7123EC0EA5_.wvu.FilterData" localSheetId="0" hidden="1">'додаток 3'!$A$5:$Q$147</definedName>
    <definedName name="Z_D35931BD_C5B2_4A6B_A289_51E69455AFE5_.wvu.FilterData" localSheetId="0" hidden="1">'додаток 3'!$A$13:$Q$147</definedName>
    <definedName name="Z_D40E6F69_8E39_4C97_882A_FB445233F6B2_.wvu.FilterData" localSheetId="0" hidden="1">'додаток 3'!$A$5:$Q$147</definedName>
    <definedName name="Z_D45EDE37_AE52_468D_A466_EA778DD6EF00_.wvu.FilterData" localSheetId="0" hidden="1">'додаток 3'!$A$5:$Q$147</definedName>
    <definedName name="Z_D5B2803E_6E6E_4A29_93FF_48AC30E3C910_.wvu.FilterData" localSheetId="0" hidden="1">'додаток 3'!$A$5:$Q$147</definedName>
    <definedName name="Z_D62C64D4_B079_4C6F_99B8_6A4C6090C705_.wvu.FilterData" localSheetId="0" hidden="1">'додаток 3'!$A$12:$Q$147</definedName>
    <definedName name="Z_D62C64D4_B079_4C6F_99B8_6A4C6090C705_.wvu.PrintArea" localSheetId="0" hidden="1">'додаток 3'!$A$1:$Q$150</definedName>
    <definedName name="Z_D62C64D4_B079_4C6F_99B8_6A4C6090C705_.wvu.PrintTitles" localSheetId="0" hidden="1">'додаток 3'!$9:$12</definedName>
    <definedName name="Z_DB6BF638_3672_4BA6_B91B_700477567FCC_.wvu.Cols" localSheetId="0" hidden="1">'додаток 3'!$P:$P</definedName>
    <definedName name="Z_DB6BF638_3672_4BA6_B91B_700477567FCC_.wvu.FilterData" localSheetId="0" hidden="1">'додаток 3'!$A$13:$Q$147</definedName>
    <definedName name="Z_DB6BF638_3672_4BA6_B91B_700477567FCC_.wvu.PrintArea" localSheetId="0" hidden="1">'додаток 3'!$A$1:$Q$150</definedName>
    <definedName name="Z_DB6BF638_3672_4BA6_B91B_700477567FCC_.wvu.PrintTitles" localSheetId="0" hidden="1">'додаток 3'!$9:$12</definedName>
    <definedName name="Z_DC41FBDB_ABEB_43A1_943B_87BEC07CAE64_.wvu.Cols" localSheetId="0" hidden="1">'додаток 3'!$P:$P</definedName>
    <definedName name="Z_DC41FBDB_ABEB_43A1_943B_87BEC07CAE64_.wvu.FilterData" localSheetId="0" hidden="1">'додаток 3'!$A$5:$Q$147</definedName>
    <definedName name="Z_DC41FBDB_ABEB_43A1_943B_87BEC07CAE64_.wvu.PrintArea" localSheetId="0" hidden="1">'додаток 3'!$A$1:$Q$150</definedName>
    <definedName name="Z_DC41FBDB_ABEB_43A1_943B_87BEC07CAE64_.wvu.PrintTitles" localSheetId="0" hidden="1">'додаток 3'!$9:$12</definedName>
    <definedName name="Z_DDEFFFA9_BE54_470A_84E5_18E3838CD43E_.wvu.FilterData" localSheetId="0" hidden="1">'додаток 3'!$A$5:$Q$147</definedName>
    <definedName name="Z_DE141A78_605C_44BB_BD62_B03A40069945_.wvu.FilterData" localSheetId="0" hidden="1">'додаток 3'!$A$5:$Q$147</definedName>
    <definedName name="Z_DF41E815_B0D3_44E4_92F9_C6D9CABDCA01_.wvu.FilterData" localSheetId="0" hidden="1">'додаток 3'!$A$13:$Q$147</definedName>
    <definedName name="Z_E05FEE76_C8F0_48FB_98C0_D7C09801D654_.wvu.FilterData" localSheetId="0" hidden="1">'додаток 3'!$A$13:$Q$147</definedName>
    <definedName name="Z_E2A48689_A5E5_46D0_8C00_B120D0D37D17_.wvu.FilterData" localSheetId="0" hidden="1">'додаток 3'!$T$15:$T$150</definedName>
    <definedName name="Z_E6C99BC7_4636_474D_85D2_6ED73099DFA7_.wvu.FilterData" localSheetId="0" hidden="1">'додаток 3'!$A$13:$Q$147</definedName>
    <definedName name="Z_E7652BCA_4782_4031_80A0_236155F7E125_.wvu.FilterData" localSheetId="0" hidden="1">'додаток 3'!$T$15:$T$150</definedName>
    <definedName name="Z_EB102C64_3D9F_4FE1_93DA_FC2B4F01DFA7_.wvu.FilterData" localSheetId="0" hidden="1">'додаток 3'!$T$15:$T$150</definedName>
    <definedName name="Z_EDE7AB98_7398_4457_B90C_2C25B6FA8DD9_.wvu.FilterData" localSheetId="0" hidden="1">'додаток 3'!$A$5:$Q$147</definedName>
    <definedName name="Z_EE29E89D_F51B_4DF2_827F_CEAABC20B800_.wvu.FilterData" localSheetId="0" hidden="1">'додаток 3'!$A$13:$Q$147</definedName>
    <definedName name="Z_EE37EADA_1A10_44E8_A1EE_5457CBD8D1BB_.wvu.FilterData" localSheetId="0" hidden="1">'додаток 3'!$T$15:$T$150</definedName>
    <definedName name="Z_F03CF6E5_C697_439E_A001_675112FAA55F_.wvu.FilterData" localSheetId="0" hidden="1">'додаток 3'!$A$13:$Q$147</definedName>
    <definedName name="Z_F3A9346B_6939_4CCB_97E8_B87FE6C8408C_.wvu.FilterData" localSheetId="0" hidden="1">'додаток 3'!$A$13:$Q$147</definedName>
    <definedName name="Z_F5B503FF_50C6_4A02_BEFD_FECD55929EDE_.wvu.FilterData" localSheetId="0" hidden="1">'додаток 3'!$A$5:$Q$147</definedName>
    <definedName name="Z_F65D5C81_586F_4ED8_8A7E_999252B36C10_.wvu.FilterData" localSheetId="0" hidden="1">'додаток 3'!$A$5:$Q$147</definedName>
    <definedName name="Z_F71D6805_C714_419D_B610_C94AE93ED077_.wvu.FilterData" localSheetId="0" hidden="1">'додаток 3'!$A$5:$Q$147</definedName>
    <definedName name="Z_F76F60ED_9331_410D_B081_6722B617DF68_.wvu.FilterData" localSheetId="0" hidden="1">'додаток 3'!$A$5:$Q$147</definedName>
    <definedName name="Z_F9D393D9_7D14_466E_939A_C2A79E4D9094_.wvu.FilterData" localSheetId="0" hidden="1">'додаток 3'!$A$12:$Q$147</definedName>
    <definedName name="Z_FAAAFD53_EFAF_4192_BD40_5531F2229F08_.wvu.FilterData" localSheetId="0" hidden="1">'додаток 3'!$A$5:$Q$147</definedName>
    <definedName name="Z_FC0A89FC_3D84_4365_97E0_A5D85E73E675_.wvu.FilterData" localSheetId="0" hidden="1">'додаток 3'!$A$13:$Q$147</definedName>
    <definedName name="Z_FE077014_7116_4A93_9B68_7AFDAB8CFB3D_.wvu.FilterData" localSheetId="0" hidden="1">'додаток 3'!$A$13:$Q$147</definedName>
    <definedName name="Z_FE652BEB_973D_451C_9ED2_EDCF1F5CBA89_.wvu.FilterData" localSheetId="0" hidden="1">'додаток 3'!$T$15:$T$150</definedName>
    <definedName name="_xlnm.Print_Titles" localSheetId="0">'додаток 3'!$9:$12</definedName>
    <definedName name="_xlnm.Print_Area" localSheetId="0">'додаток 3'!$A$1:$Q$149</definedName>
  </definedNames>
  <calcPr calcId="144525"/>
  <customWorkbookViews>
    <customWorkbookView name="ukr - Личное представление" guid="{5D060DE1-CC13-45C6-B427-3A50E6447880}" mergeInterval="0" personalView="1" maximized="1" xWindow="1" yWindow="1" windowWidth="1362" windowHeight="518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Admin - Личное представление" guid="{55C3F4C1-780C-49F7-A5ED-38837E4BD0D2}" mergeInterval="0" personalView="1" maximized="1" xWindow="1" yWindow="1" windowWidth="1024" windowHeight="550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Oleg - Личное представление" guid="{72281E9A-1074-405D-BEC9-F19F3AAF08DD}" mergeInterval="0" personalView="1" maximized="1" xWindow="1" yWindow="1" windowWidth="1436" windowHeight="673" activeSheetId="1"/>
  </customWorkbookViews>
</workbook>
</file>

<file path=xl/calcChain.xml><?xml version="1.0" encoding="utf-8"?>
<calcChain xmlns="http://schemas.openxmlformats.org/spreadsheetml/2006/main">
  <c r="F90" i="1" l="1"/>
  <c r="F92" i="1"/>
  <c r="E145" i="1"/>
  <c r="F55" i="1"/>
  <c r="F26" i="1" l="1"/>
  <c r="E146" i="1" l="1"/>
  <c r="F80" i="1" l="1"/>
  <c r="J95" i="1" l="1"/>
  <c r="J65" i="1" l="1"/>
  <c r="J62" i="1"/>
  <c r="J128" i="1" l="1"/>
  <c r="E128" i="1"/>
  <c r="Q128" i="1" l="1"/>
  <c r="F18" i="1"/>
  <c r="Q146" i="1"/>
  <c r="J30" i="1" l="1"/>
  <c r="E142" i="1" l="1"/>
  <c r="E134" i="1"/>
  <c r="E127" i="1"/>
  <c r="E122" i="1"/>
  <c r="E107" i="1"/>
  <c r="E99" i="1"/>
  <c r="E86" i="1"/>
  <c r="E74" i="1"/>
  <c r="E58" i="1"/>
  <c r="E49" i="1"/>
  <c r="E34" i="1"/>
  <c r="E17" i="1"/>
  <c r="E16" i="1"/>
  <c r="I126" i="1"/>
  <c r="K126" i="1"/>
  <c r="L126" i="1"/>
  <c r="M126" i="1"/>
  <c r="N126" i="1"/>
  <c r="O126" i="1"/>
  <c r="H126" i="1"/>
  <c r="N73" i="1"/>
  <c r="M73" i="1"/>
  <c r="L73" i="1"/>
  <c r="I73" i="1"/>
  <c r="O73" i="1"/>
  <c r="P73" i="1"/>
  <c r="J74" i="1"/>
  <c r="M167" i="1"/>
  <c r="N167" i="1"/>
  <c r="O167" i="1"/>
  <c r="P167" i="1"/>
  <c r="L167" i="1"/>
  <c r="K167" i="1"/>
  <c r="J131" i="1"/>
  <c r="Q131" i="1" s="1"/>
  <c r="J83" i="1"/>
  <c r="Q83" i="1" s="1"/>
  <c r="J54" i="1"/>
  <c r="Q54" i="1" s="1"/>
  <c r="J45" i="1"/>
  <c r="Q45" i="1" s="1"/>
  <c r="F164" i="1" l="1"/>
  <c r="G164" i="1"/>
  <c r="H164" i="1"/>
  <c r="E164" i="1"/>
  <c r="J137" i="1" l="1"/>
  <c r="J102" i="1"/>
  <c r="E75" i="1"/>
  <c r="E64" i="1"/>
  <c r="Q64" i="1" s="1"/>
  <c r="J22" i="1"/>
  <c r="J100" i="1" l="1"/>
  <c r="J115" i="1"/>
  <c r="Q115" i="1" s="1"/>
  <c r="J113" i="1" l="1"/>
  <c r="Q113" i="1" s="1"/>
  <c r="K133" i="1" l="1"/>
  <c r="F133" i="1"/>
  <c r="G133" i="1"/>
  <c r="H133" i="1"/>
  <c r="I133" i="1"/>
  <c r="L133" i="1"/>
  <c r="M133" i="1"/>
  <c r="N133" i="1"/>
  <c r="P133" i="1"/>
  <c r="O133" i="1" l="1"/>
  <c r="J103" i="1" l="1"/>
  <c r="G33" i="1" l="1"/>
  <c r="H33" i="1"/>
  <c r="I33" i="1"/>
  <c r="K33" i="1"/>
  <c r="L33" i="1"/>
  <c r="M33" i="1"/>
  <c r="N33" i="1"/>
  <c r="O33" i="1"/>
  <c r="P33" i="1"/>
  <c r="J44" i="1" l="1"/>
  <c r="E44" i="1"/>
  <c r="Q44" i="1" l="1"/>
  <c r="J112" i="1"/>
  <c r="Q112" i="1" s="1"/>
  <c r="K121" i="1" l="1"/>
  <c r="K120" i="1" s="1"/>
  <c r="F121" i="1"/>
  <c r="G121" i="1"/>
  <c r="H121" i="1"/>
  <c r="I121" i="1"/>
  <c r="I120" i="1" s="1"/>
  <c r="L121" i="1"/>
  <c r="L120" i="1" s="1"/>
  <c r="M121" i="1"/>
  <c r="M120" i="1" s="1"/>
  <c r="N121" i="1"/>
  <c r="N120" i="1" s="1"/>
  <c r="O121" i="1"/>
  <c r="O120" i="1" s="1"/>
  <c r="P121" i="1"/>
  <c r="P120" i="1" s="1"/>
  <c r="J123" i="1"/>
  <c r="J124" i="1"/>
  <c r="E123" i="1"/>
  <c r="E124" i="1"/>
  <c r="Q123" i="1" l="1"/>
  <c r="Q124" i="1"/>
  <c r="E109" i="1" l="1"/>
  <c r="Q109" i="1" s="1"/>
  <c r="F141" i="1" l="1"/>
  <c r="G141" i="1"/>
  <c r="H141" i="1"/>
  <c r="I141" i="1"/>
  <c r="K141" i="1"/>
  <c r="L141" i="1"/>
  <c r="M141" i="1"/>
  <c r="N141" i="1"/>
  <c r="O141" i="1"/>
  <c r="P141" i="1"/>
  <c r="J139" i="1" l="1"/>
  <c r="Q139" i="1" s="1"/>
  <c r="J119" i="1"/>
  <c r="Q119" i="1" s="1"/>
  <c r="P106" i="1"/>
  <c r="F106" i="1"/>
  <c r="G106" i="1"/>
  <c r="H106" i="1"/>
  <c r="I106" i="1"/>
  <c r="K106" i="1"/>
  <c r="L106" i="1"/>
  <c r="M106" i="1"/>
  <c r="N106" i="1"/>
  <c r="O106" i="1"/>
  <c r="F33" i="1"/>
  <c r="E55" i="1" l="1"/>
  <c r="E143" i="1" l="1"/>
  <c r="Q143" i="1" s="1"/>
  <c r="E144" i="1" l="1"/>
  <c r="Q144" i="1" s="1"/>
  <c r="J104" i="1" l="1"/>
  <c r="J167" i="1" s="1"/>
  <c r="J99" i="1"/>
  <c r="J75" i="1"/>
  <c r="J76" i="1"/>
  <c r="J78" i="1"/>
  <c r="J79" i="1"/>
  <c r="J80" i="1"/>
  <c r="J81" i="1"/>
  <c r="J70" i="1" l="1"/>
  <c r="J82" i="1" l="1"/>
  <c r="J77" i="1"/>
  <c r="K77" i="1"/>
  <c r="K73" i="1" s="1"/>
  <c r="J73" i="1" l="1"/>
  <c r="E82" i="1"/>
  <c r="Q82" i="1" s="1"/>
  <c r="J71" i="1" l="1"/>
  <c r="J29" i="1" l="1"/>
  <c r="E29" i="1"/>
  <c r="E28" i="1"/>
  <c r="Q28" i="1" s="1"/>
  <c r="E27" i="1"/>
  <c r="Q27" i="1" s="1"/>
  <c r="Q29" i="1" l="1"/>
  <c r="E156" i="1" l="1"/>
  <c r="F161" i="1" l="1"/>
  <c r="G161" i="1"/>
  <c r="H161" i="1"/>
  <c r="I161" i="1"/>
  <c r="J161" i="1"/>
  <c r="K161" i="1"/>
  <c r="E161" i="1"/>
  <c r="J38" i="1" l="1"/>
  <c r="G73" i="1" l="1"/>
  <c r="H73" i="1"/>
  <c r="J114" i="1" l="1"/>
  <c r="J69" i="1"/>
  <c r="F57" i="1"/>
  <c r="E69" i="1"/>
  <c r="F73" i="1"/>
  <c r="J110" i="1"/>
  <c r="J111" i="1"/>
  <c r="Q69" i="1" l="1"/>
  <c r="G85" i="1" l="1"/>
  <c r="H85" i="1"/>
  <c r="I85" i="1"/>
  <c r="L85" i="1"/>
  <c r="M85" i="1"/>
  <c r="N85" i="1"/>
  <c r="P85" i="1"/>
  <c r="O85" i="1" l="1"/>
  <c r="K85" i="1"/>
  <c r="G57" i="1"/>
  <c r="H57" i="1"/>
  <c r="I57" i="1"/>
  <c r="K57" i="1"/>
  <c r="L57" i="1"/>
  <c r="M57" i="1"/>
  <c r="N57" i="1"/>
  <c r="O57" i="1"/>
  <c r="P57" i="1"/>
  <c r="E71" i="1"/>
  <c r="Q71" i="1" s="1"/>
  <c r="F48" i="1"/>
  <c r="E30" i="1"/>
  <c r="Q30" i="1" s="1"/>
  <c r="J136" i="1"/>
  <c r="J138" i="1"/>
  <c r="J16" i="1"/>
  <c r="E61" i="1"/>
  <c r="J53" i="1"/>
  <c r="E53" i="1"/>
  <c r="J17" i="1"/>
  <c r="J18" i="1"/>
  <c r="J118" i="1"/>
  <c r="E121" i="1"/>
  <c r="E116" i="1"/>
  <c r="J116" i="1"/>
  <c r="E117" i="1"/>
  <c r="J117" i="1"/>
  <c r="E118" i="1"/>
  <c r="F85" i="1" l="1"/>
  <c r="O15" i="1"/>
  <c r="Q53" i="1"/>
  <c r="Q116" i="1"/>
  <c r="Q117" i="1"/>
  <c r="Q118" i="1"/>
  <c r="E65" i="1"/>
  <c r="E50" i="1"/>
  <c r="J101" i="1"/>
  <c r="E129" i="1"/>
  <c r="J63" i="1"/>
  <c r="J66" i="1"/>
  <c r="J67" i="1"/>
  <c r="J68" i="1"/>
  <c r="E46" i="1"/>
  <c r="J35" i="1"/>
  <c r="J21" i="1"/>
  <c r="G15" i="1"/>
  <c r="J52" i="1"/>
  <c r="J46" i="1"/>
  <c r="E25" i="1"/>
  <c r="J25" i="1"/>
  <c r="K48" i="1"/>
  <c r="Q46" i="1" l="1"/>
  <c r="Q86" i="1"/>
  <c r="Q65" i="1"/>
  <c r="Q25" i="1"/>
  <c r="Q101" i="1" l="1"/>
  <c r="P15" i="1"/>
  <c r="Q55" i="1" l="1"/>
  <c r="G48" i="1" l="1"/>
  <c r="H48" i="1"/>
  <c r="I48" i="1"/>
  <c r="L48" i="1"/>
  <c r="M48" i="1"/>
  <c r="N48" i="1"/>
  <c r="O48" i="1"/>
  <c r="P48" i="1"/>
  <c r="L15" i="1"/>
  <c r="M15" i="1"/>
  <c r="N15" i="1"/>
  <c r="J39" i="1"/>
  <c r="J40" i="1"/>
  <c r="J41" i="1"/>
  <c r="J42" i="1"/>
  <c r="J43" i="1"/>
  <c r="J36" i="1"/>
  <c r="E36" i="1"/>
  <c r="Q36" i="1" l="1"/>
  <c r="K15" i="1" l="1"/>
  <c r="I15" i="1"/>
  <c r="E31" i="1"/>
  <c r="E26" i="1"/>
  <c r="E23" i="1"/>
  <c r="E35" i="1"/>
  <c r="Q61" i="1" l="1"/>
  <c r="Q26" i="1"/>
  <c r="H15" i="1"/>
  <c r="F15" i="1" l="1"/>
  <c r="E76" i="1"/>
  <c r="E81" i="1"/>
  <c r="E19" i="1" l="1"/>
  <c r="E20" i="1" l="1"/>
  <c r="Q20" i="1" l="1"/>
  <c r="E79" i="1"/>
  <c r="J129" i="1" l="1"/>
  <c r="E87" i="1" l="1"/>
  <c r="E114" i="1"/>
  <c r="Q87" i="1" l="1"/>
  <c r="Q50" i="1"/>
  <c r="Q114" i="1"/>
  <c r="J134" i="1"/>
  <c r="L105" i="1"/>
  <c r="Q129" i="1" l="1"/>
  <c r="J91" i="1"/>
  <c r="E93" i="1" l="1"/>
  <c r="E90" i="1"/>
  <c r="E77" i="1"/>
  <c r="E80" i="1"/>
  <c r="E42" i="1"/>
  <c r="J88" i="1"/>
  <c r="J89" i="1"/>
  <c r="J90" i="1"/>
  <c r="J92" i="1"/>
  <c r="J93" i="1"/>
  <c r="J23" i="1"/>
  <c r="J24" i="1"/>
  <c r="L98" i="1"/>
  <c r="E96" i="1"/>
  <c r="E95" i="1"/>
  <c r="E92" i="1"/>
  <c r="E89" i="1"/>
  <c r="E88" i="1"/>
  <c r="E94" i="1"/>
  <c r="E91" i="1"/>
  <c r="J135" i="1"/>
  <c r="J133" i="1" s="1"/>
  <c r="E135" i="1"/>
  <c r="P14" i="1"/>
  <c r="G14" i="1"/>
  <c r="H14" i="1"/>
  <c r="I14" i="1"/>
  <c r="K14" i="1"/>
  <c r="E85" i="1" l="1"/>
  <c r="Q42" i="1"/>
  <c r="Q100" i="1"/>
  <c r="K98" i="1"/>
  <c r="O98" i="1"/>
  <c r="Q135" i="1"/>
  <c r="Q95" i="1"/>
  <c r="Q94" i="1"/>
  <c r="Q93" i="1"/>
  <c r="Q92" i="1"/>
  <c r="Q91" i="1"/>
  <c r="Q90" i="1"/>
  <c r="Q89" i="1"/>
  <c r="Q80" i="1"/>
  <c r="Q79" i="1"/>
  <c r="J108" i="1"/>
  <c r="J122" i="1"/>
  <c r="J121" i="1" s="1"/>
  <c r="J120" i="1" s="1"/>
  <c r="O32" i="1" l="1"/>
  <c r="J49" i="1"/>
  <c r="J51" i="1"/>
  <c r="E70" i="1"/>
  <c r="E68" i="1"/>
  <c r="E67" i="1"/>
  <c r="E66" i="1"/>
  <c r="E63" i="1"/>
  <c r="E60" i="1"/>
  <c r="E59" i="1"/>
  <c r="H56" i="1"/>
  <c r="I56" i="1"/>
  <c r="K56" i="1"/>
  <c r="L56" i="1"/>
  <c r="M56" i="1"/>
  <c r="N56" i="1"/>
  <c r="O56" i="1"/>
  <c r="P56" i="1"/>
  <c r="E62" i="1"/>
  <c r="G56" i="1"/>
  <c r="E84" i="1"/>
  <c r="O97" i="1"/>
  <c r="G84" i="1"/>
  <c r="H84" i="1"/>
  <c r="F84" i="1"/>
  <c r="F14" i="1"/>
  <c r="F47" i="1"/>
  <c r="G47" i="1"/>
  <c r="H47" i="1"/>
  <c r="I47" i="1"/>
  <c r="K47" i="1"/>
  <c r="L47" i="1"/>
  <c r="M47" i="1"/>
  <c r="N47" i="1"/>
  <c r="O47" i="1"/>
  <c r="P47" i="1"/>
  <c r="J57" i="1"/>
  <c r="P132" i="1"/>
  <c r="O132" i="1"/>
  <c r="N132" i="1"/>
  <c r="M132" i="1"/>
  <c r="L132" i="1"/>
  <c r="K132" i="1"/>
  <c r="I132" i="1"/>
  <c r="H132" i="1"/>
  <c r="G132" i="1"/>
  <c r="F132" i="1"/>
  <c r="Q58" i="1"/>
  <c r="E137" i="1"/>
  <c r="E138" i="1"/>
  <c r="E136" i="1"/>
  <c r="G126" i="1"/>
  <c r="G125" i="1" s="1"/>
  <c r="H125" i="1"/>
  <c r="I125" i="1"/>
  <c r="K125" i="1"/>
  <c r="L125" i="1"/>
  <c r="M125" i="1"/>
  <c r="N125" i="1"/>
  <c r="O125" i="1"/>
  <c r="P126" i="1"/>
  <c r="P125" i="1" s="1"/>
  <c r="F126" i="1"/>
  <c r="F125" i="1" s="1"/>
  <c r="E104" i="1"/>
  <c r="E41" i="1"/>
  <c r="E40" i="1"/>
  <c r="E39" i="1"/>
  <c r="E110" i="1"/>
  <c r="E108" i="1"/>
  <c r="Q103" i="1"/>
  <c r="Q81" i="1"/>
  <c r="E78" i="1"/>
  <c r="E21" i="1"/>
  <c r="E22" i="1"/>
  <c r="Q23" i="1"/>
  <c r="J19" i="1"/>
  <c r="E24" i="1"/>
  <c r="F140" i="1"/>
  <c r="G140" i="1"/>
  <c r="H140" i="1"/>
  <c r="I140" i="1"/>
  <c r="K140" i="1"/>
  <c r="L140" i="1"/>
  <c r="M140" i="1"/>
  <c r="N140" i="1"/>
  <c r="O140" i="1"/>
  <c r="P140" i="1"/>
  <c r="J145" i="1"/>
  <c r="Q145" i="1" s="1"/>
  <c r="J142" i="1"/>
  <c r="E141" i="1"/>
  <c r="J130" i="1"/>
  <c r="J127" i="1"/>
  <c r="F120" i="1"/>
  <c r="G120" i="1"/>
  <c r="H120" i="1"/>
  <c r="G105" i="1"/>
  <c r="H105" i="1"/>
  <c r="I105" i="1"/>
  <c r="K105" i="1"/>
  <c r="M105" i="1"/>
  <c r="N105" i="1"/>
  <c r="O105" i="1"/>
  <c r="P105" i="1"/>
  <c r="J107" i="1"/>
  <c r="J106" i="1" s="1"/>
  <c r="F98" i="1"/>
  <c r="F97" i="1" s="1"/>
  <c r="G98" i="1"/>
  <c r="G97" i="1" s="1"/>
  <c r="H98" i="1"/>
  <c r="H97" i="1" s="1"/>
  <c r="I98" i="1"/>
  <c r="I97" i="1" s="1"/>
  <c r="K97" i="1"/>
  <c r="L97" i="1"/>
  <c r="M98" i="1"/>
  <c r="M97" i="1" s="1"/>
  <c r="N98" i="1"/>
  <c r="N97" i="1" s="1"/>
  <c r="P98" i="1"/>
  <c r="P97" i="1" s="1"/>
  <c r="I84" i="1"/>
  <c r="K84" i="1"/>
  <c r="L84" i="1"/>
  <c r="M84" i="1"/>
  <c r="N84" i="1"/>
  <c r="O84" i="1"/>
  <c r="P84" i="1"/>
  <c r="J96" i="1"/>
  <c r="J85" i="1" s="1"/>
  <c r="Q88" i="1"/>
  <c r="F72" i="1"/>
  <c r="G72" i="1"/>
  <c r="H72" i="1"/>
  <c r="I72" i="1"/>
  <c r="K72" i="1"/>
  <c r="L72" i="1"/>
  <c r="M72" i="1"/>
  <c r="N72" i="1"/>
  <c r="O72" i="1"/>
  <c r="P72" i="1"/>
  <c r="E43" i="1"/>
  <c r="E38" i="1"/>
  <c r="E37" i="1"/>
  <c r="E52" i="1"/>
  <c r="E51" i="1"/>
  <c r="F32" i="1"/>
  <c r="G32" i="1"/>
  <c r="H32" i="1"/>
  <c r="I32" i="1"/>
  <c r="K32" i="1"/>
  <c r="L32" i="1"/>
  <c r="M32" i="1"/>
  <c r="N32" i="1"/>
  <c r="P32" i="1"/>
  <c r="J37" i="1"/>
  <c r="J34" i="1"/>
  <c r="L14" i="1"/>
  <c r="M14" i="1"/>
  <c r="N14" i="1"/>
  <c r="O14" i="1"/>
  <c r="J31" i="1"/>
  <c r="E130" i="1"/>
  <c r="E126" i="1" s="1"/>
  <c r="E18" i="1"/>
  <c r="J126" i="1" l="1"/>
  <c r="J125" i="1" s="1"/>
  <c r="E15" i="1"/>
  <c r="E14" i="1" s="1"/>
  <c r="E133" i="1"/>
  <c r="E132" i="1" s="1"/>
  <c r="J33" i="1"/>
  <c r="E33" i="1"/>
  <c r="E32" i="1" s="1"/>
  <c r="E73" i="1"/>
  <c r="E72" i="1" s="1"/>
  <c r="J141" i="1"/>
  <c r="J140" i="1" s="1"/>
  <c r="Q142" i="1"/>
  <c r="Q141" i="1" s="1"/>
  <c r="M147" i="1"/>
  <c r="P147" i="1"/>
  <c r="H147" i="1"/>
  <c r="N147" i="1"/>
  <c r="L147" i="1"/>
  <c r="G147" i="1"/>
  <c r="I147" i="1"/>
  <c r="O147" i="1"/>
  <c r="K147" i="1"/>
  <c r="J72" i="1"/>
  <c r="E98" i="1"/>
  <c r="E48" i="1"/>
  <c r="E57" i="1"/>
  <c r="E120" i="1"/>
  <c r="Q76" i="1"/>
  <c r="Q24" i="1"/>
  <c r="Q21" i="1"/>
  <c r="Q108" i="1"/>
  <c r="Q41" i="1"/>
  <c r="Q77" i="1"/>
  <c r="Q60" i="1"/>
  <c r="Q22" i="1"/>
  <c r="Q110" i="1"/>
  <c r="Q40" i="1"/>
  <c r="Q75" i="1"/>
  <c r="Q96" i="1"/>
  <c r="Q85" i="1" s="1"/>
  <c r="Q39" i="1"/>
  <c r="J48" i="1"/>
  <c r="J47" i="1" s="1"/>
  <c r="Q137" i="1"/>
  <c r="J15" i="1"/>
  <c r="J14" i="1" s="1"/>
  <c r="Q59" i="1"/>
  <c r="Q104" i="1"/>
  <c r="Q167" i="1" s="1"/>
  <c r="Q122" i="1"/>
  <c r="Q121" i="1" s="1"/>
  <c r="Q120" i="1" s="1"/>
  <c r="E125" i="1"/>
  <c r="J105" i="1"/>
  <c r="Q52" i="1"/>
  <c r="Q51" i="1"/>
  <c r="E111" i="1"/>
  <c r="E106" i="1" s="1"/>
  <c r="F105" i="1"/>
  <c r="F56" i="1"/>
  <c r="Q38" i="1"/>
  <c r="Q130" i="1"/>
  <c r="Q49" i="1"/>
  <c r="Q31" i="1"/>
  <c r="Q74" i="1"/>
  <c r="Q107" i="1"/>
  <c r="Q127" i="1"/>
  <c r="Q134" i="1"/>
  <c r="Q37" i="1"/>
  <c r="Q43" i="1"/>
  <c r="Q78" i="1"/>
  <c r="Q138" i="1"/>
  <c r="Q63" i="1"/>
  <c r="Q67" i="1"/>
  <c r="Q70" i="1"/>
  <c r="Q18" i="1"/>
  <c r="Q16" i="1"/>
  <c r="Q17" i="1"/>
  <c r="Q34" i="1"/>
  <c r="J56" i="1"/>
  <c r="J98" i="1"/>
  <c r="J97" i="1" s="1"/>
  <c r="Q19" i="1"/>
  <c r="Q102" i="1"/>
  <c r="Q136" i="1"/>
  <c r="Q99" i="1"/>
  <c r="Q62" i="1"/>
  <c r="Q66" i="1"/>
  <c r="Q68" i="1"/>
  <c r="Q73" i="1" l="1"/>
  <c r="Q133" i="1"/>
  <c r="F147" i="1"/>
  <c r="Q57" i="1"/>
  <c r="Q98" i="1"/>
  <c r="Q111" i="1"/>
  <c r="Q106" i="1" s="1"/>
  <c r="Q15" i="1"/>
  <c r="Q14" i="1" s="1"/>
  <c r="Q35" i="1"/>
  <c r="Q33" i="1" s="1"/>
  <c r="J32" i="1"/>
  <c r="Q32" i="1" s="1"/>
  <c r="E105" i="1"/>
  <c r="Q72" i="1"/>
  <c r="Q125" i="1"/>
  <c r="J84" i="1"/>
  <c r="Q84" i="1" s="1"/>
  <c r="Q126" i="1"/>
  <c r="E56" i="1"/>
  <c r="Q56" i="1" s="1"/>
  <c r="E140" i="1"/>
  <c r="Q140" i="1" s="1"/>
  <c r="E97" i="1"/>
  <c r="Q97" i="1" s="1"/>
  <c r="E47" i="1"/>
  <c r="Q47" i="1" s="1"/>
  <c r="Q48" i="1"/>
  <c r="J132" i="1"/>
  <c r="J147" i="1" l="1"/>
  <c r="E147" i="1"/>
  <c r="Q105" i="1"/>
  <c r="Q132" i="1"/>
  <c r="Q147" i="1" l="1"/>
</calcChain>
</file>

<file path=xl/sharedStrings.xml><?xml version="1.0" encoding="utf-8"?>
<sst xmlns="http://schemas.openxmlformats.org/spreadsheetml/2006/main" count="520" uniqueCount="371">
  <si>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</si>
  <si>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</si>
  <si>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</si>
  <si>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</si>
  <si>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</si>
  <si>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</si>
  <si>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</si>
  <si>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</si>
  <si>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</si>
  <si>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</si>
  <si>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</si>
  <si>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</si>
  <si>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</si>
  <si>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</si>
  <si>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</si>
  <si>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</si>
  <si>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</si>
  <si>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</si>
  <si>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</si>
  <si>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</si>
  <si>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</si>
  <si>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</si>
  <si>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</si>
  <si>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</si>
  <si>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</si>
  <si>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</si>
  <si>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</si>
  <si>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</si>
  <si>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</si>
  <si>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</si>
  <si>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</si>
  <si>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</si>
  <si>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</si>
  <si>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</si>
  <si>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</si>
  <si>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</si>
  <si>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</si>
  <si>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</si>
  <si>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</si>
  <si>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</si>
  <si>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</si>
  <si>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</si>
  <si>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</si>
  <si>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</si>
  <si>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</si>
  <si>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</si>
  <si>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</si>
  <si>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</si>
  <si>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</si>
  <si>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</si>
  <si>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0111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</si>
  <si>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</si>
  <si>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</si>
  <si>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</si>
  <si>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</si>
  <si>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</si>
  <si>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</si>
  <si>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</si>
  <si>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</si>
  <si>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</si>
  <si>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</si>
  <si>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</si>
  <si>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</si>
  <si>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</si>
  <si>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</si>
  <si>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</si>
  <si>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</si>
  <si>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</si>
  <si>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</si>
  <si>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</si>
  <si>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</si>
  <si>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</si>
  <si>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</si>
  <si>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</si>
  <si>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</si>
  <si>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</si>
  <si>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</si>
  <si>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</si>
  <si>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</si>
  <si>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</si>
  <si>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</si>
  <si>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</si>
  <si>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</si>
  <si>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</si>
  <si>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</si>
  <si>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</si>
  <si>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</si>
  <si>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</si>
  <si>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</si>
  <si>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</si>
  <si>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</si>
  <si>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</si>
  <si>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</si>
  <si>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</si>
  <si>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</si>
  <si>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</si>
  <si>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</si>
  <si>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</si>
  <si>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</si>
  <si>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</si>
  <si>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</si>
  <si>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</si>
  <si>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</si>
  <si>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</si>
  <si>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</si>
  <si>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</si>
  <si>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</si>
  <si>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</si>
  <si>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</si>
  <si>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</si>
  <si>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</si>
  <si>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</si>
  <si>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</si>
  <si>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</si>
  <si>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</si>
  <si>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</si>
  <si>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</si>
  <si>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</si>
  <si>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</si>
  <si>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</si>
  <si>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</si>
  <si>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</si>
  <si>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</si>
  <si>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</si>
  <si>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</si>
  <si>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</si>
  <si>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</si>
  <si>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</si>
  <si>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</si>
  <si>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</si>
  <si>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</si>
  <si>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</si>
  <si>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</si>
  <si>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</si>
  <si>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</si>
  <si>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</si>
  <si>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</si>
  <si>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</si>
  <si>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</si>
  <si>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</si>
  <si>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</si>
  <si>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</si>
  <si>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</si>
  <si>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</si>
  <si>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</si>
  <si>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</si>
  <si>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</si>
  <si>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</si>
  <si>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</si>
  <si>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</si>
  <si>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</si>
  <si>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</si>
  <si>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</si>
  <si>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</si>
  <si>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</si>
  <si>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</si>
  <si>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</si>
  <si>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</si>
  <si>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</si>
  <si>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</si>
  <si>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</si>
  <si>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</si>
  <si>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</si>
  <si>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</si>
  <si>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</si>
  <si>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</si>
  <si>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</si>
  <si>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</si>
  <si>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</si>
  <si>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</si>
  <si>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</si>
  <si>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</si>
  <si>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</si>
  <si>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</si>
  <si>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</si>
  <si>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</si>
  <si>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</si>
  <si>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</si>
  <si>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</si>
  <si>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</si>
  <si>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</si>
  <si>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</si>
  <si>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</si>
  <si>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</si>
  <si>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</si>
  <si>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</si>
  <si>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</si>
  <si>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</si>
  <si>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</si>
  <si>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</si>
  <si>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</si>
  <si>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</si>
  <si>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</si>
  <si>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</si>
  <si>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</si>
  <si>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</si>
  <si>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</si>
  <si>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</si>
  <si>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</si>
  <si>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</si>
  <si>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</si>
  <si>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</si>
  <si>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</si>
  <si>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</si>
  <si>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1210160</t>
  </si>
  <si>
    <t>1216030</t>
  </si>
  <si>
    <t>1216090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</si>
  <si>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</si>
  <si>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</si>
  <si>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</si>
  <si>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</si>
  <si>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</si>
  <si>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</si>
  <si>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</si>
  <si>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</si>
  <si>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</si>
  <si>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</si>
  <si>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</si>
  <si>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</si>
  <si>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</si>
  <si>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</si>
  <si>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</si>
  <si>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</si>
  <si>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</si>
  <si>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</si>
  <si>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</si>
  <si>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</si>
  <si>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</si>
  <si>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</si>
  <si>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</si>
  <si>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</si>
  <si>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</si>
  <si>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3710160</t>
  </si>
  <si>
    <t>Управління транспорту і зв’язку Житомирської міської ради</t>
  </si>
  <si>
    <t>1917426</t>
  </si>
  <si>
    <t>1917442</t>
  </si>
  <si>
    <t>1917461</t>
  </si>
  <si>
    <t>1910160</t>
  </si>
  <si>
    <t xml:space="preserve"> </t>
  </si>
  <si>
    <t>1510160</t>
  </si>
  <si>
    <t>7670</t>
  </si>
  <si>
    <t>1913035</t>
  </si>
  <si>
    <t>Інші  програми та заходи у сфері охорони здоров'я</t>
  </si>
  <si>
    <t>Х</t>
  </si>
  <si>
    <t>УСЬОГО</t>
  </si>
  <si>
    <t>0210160</t>
  </si>
  <si>
    <t>6014</t>
  </si>
  <si>
    <t>1216014</t>
  </si>
  <si>
    <t>Забезпечення збору та вивезення сміття і відходів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</si>
  <si>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</si>
  <si>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</si>
  <si>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</si>
  <si>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</si>
  <si>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1417670</t>
  </si>
  <si>
    <t>1617130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</si>
  <si>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</si>
  <si>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</si>
  <si>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</si>
  <si>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</si>
  <si>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</si>
  <si>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1900000</t>
  </si>
  <si>
    <t>1910000</t>
  </si>
  <si>
    <t>0712151</t>
  </si>
  <si>
    <t>2151</t>
  </si>
  <si>
    <t>Забезпечення діяльності інших закладів  у яфері охорони здоров'я</t>
  </si>
  <si>
    <t>1113122</t>
  </si>
  <si>
    <t>3122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</si>
  <si>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</si>
  <si>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</si>
  <si>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</si>
  <si>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Внески до статутного капіталу суб'єктів господарювання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</si>
  <si>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</si>
  <si>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</si>
  <si>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</si>
  <si>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0611021</t>
  </si>
  <si>
    <t>1021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</si>
  <si>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</si>
  <si>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</si>
  <si>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</si>
  <si>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1091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</si>
  <si>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</si>
  <si>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</si>
  <si>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</si>
  <si>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</si>
  <si>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</si>
  <si>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</si>
  <si>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</si>
  <si>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</si>
  <si>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</si>
  <si>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</si>
  <si>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</si>
  <si>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</si>
  <si>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</si>
  <si>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</si>
  <si>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 xml:space="preserve">Утримання та забезпечення діяльності центрів соціальних служб </t>
  </si>
  <si>
    <t>3718710</t>
  </si>
  <si>
    <t>8710</t>
  </si>
  <si>
    <t>Резервний фонд місцевого бюджету</t>
  </si>
  <si>
    <t>0719770</t>
  </si>
  <si>
    <t>9770</t>
  </si>
  <si>
    <t>1216017</t>
  </si>
  <si>
    <t>6017</t>
  </si>
  <si>
    <t>Інша діяльність, пов'язана з експлуатацією об'єктів житлово-комунального господарства</t>
  </si>
  <si>
    <t>0619770</t>
  </si>
  <si>
    <t>Інші субвенції з місцевого бюджету</t>
  </si>
  <si>
    <t>Надання спеціалізованої освіти мистецькими школами</t>
  </si>
  <si>
    <t>Заходи державної політики із забезпечення рівних прав та можливостей жінок та чоловіків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</si>
  <si>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</si>
  <si>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1110160</t>
  </si>
  <si>
    <t>0813121</t>
  </si>
  <si>
    <t>0455</t>
  </si>
  <si>
    <t>0717691</t>
  </si>
  <si>
    <t>8240</t>
  </si>
  <si>
    <t>Заходи та роботи з територіальної оборони</t>
  </si>
  <si>
    <t>0218240</t>
  </si>
  <si>
    <t>0818240</t>
  </si>
  <si>
    <t>0813210</t>
  </si>
  <si>
    <t>3210</t>
  </si>
  <si>
    <t>1050</t>
  </si>
  <si>
    <t>Організація та проведення громадських робіт</t>
  </si>
  <si>
    <t>0655200000</t>
  </si>
  <si>
    <t>Надання загальної середньої освіти закладами загальної середньої освіти за рахунок коштів місцевого бюджету</t>
  </si>
  <si>
    <t>0218110</t>
  </si>
  <si>
    <t>0218120</t>
  </si>
  <si>
    <t>0218230</t>
  </si>
  <si>
    <t>3717700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</si>
  <si>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</si>
  <si>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</si>
  <si>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</si>
  <si>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1018240</t>
  </si>
  <si>
    <t>Підготовка   кадрів закладами  професійної (професійно-технічної) освіти  та іншими закладами освіти за рахунок коштів місцевого бюджету</t>
  </si>
  <si>
    <t>3718600</t>
  </si>
  <si>
    <t>8600</t>
  </si>
  <si>
    <t>Обслуговування місцевого боргу</t>
  </si>
  <si>
    <t>1418340</t>
  </si>
  <si>
    <t>1917691</t>
  </si>
  <si>
    <t>1416013</t>
  </si>
  <si>
    <t>6013</t>
  </si>
  <si>
    <t>Забезпечення діяльності водопровідно-каналізаційного господарства</t>
  </si>
  <si>
    <t>1517700</t>
  </si>
  <si>
    <t>1517640</t>
  </si>
  <si>
    <t>0617700</t>
  </si>
  <si>
    <t>Реалізація програм допомоги і грантів Європейського Союзу,урядів іноземних держав,міжнародних організацій,донорських установ</t>
  </si>
  <si>
    <t>7381</t>
  </si>
  <si>
    <t>Реалізація проектів в рамках Програми з відновлення України</t>
  </si>
  <si>
    <t>1417381</t>
  </si>
  <si>
    <t>Діна ПРОХОРЧУК</t>
  </si>
  <si>
    <t>1417691</t>
  </si>
  <si>
    <t>Директор департаменту бюджету та фінансів                                                  Житомирської міської ради</t>
  </si>
  <si>
    <t>Секретар міської ради</t>
  </si>
  <si>
    <t>Галина ШИМАНСЬКА</t>
  </si>
  <si>
    <t>0813111</t>
  </si>
  <si>
    <t>3111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</si>
  <si>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</si>
  <si>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до проєкту рішення міської ради</t>
  </si>
  <si>
    <t>____________ № _____</t>
  </si>
  <si>
    <t>видатків бюджету Житомирської міської територіальної громади  на 2025 рік</t>
  </si>
  <si>
    <t>ОМС</t>
  </si>
  <si>
    <t>0618340</t>
  </si>
  <si>
    <t>0718340</t>
  </si>
  <si>
    <t>1018340</t>
  </si>
  <si>
    <t>екологія</t>
  </si>
  <si>
    <t>3719110</t>
  </si>
  <si>
    <t>9110</t>
  </si>
  <si>
    <t>Реверсна дотація</t>
  </si>
  <si>
    <t>4084</t>
  </si>
  <si>
    <t>1416091</t>
  </si>
  <si>
    <t>6091</t>
  </si>
  <si>
    <t>1614084</t>
  </si>
  <si>
    <t>Проєктування, реставрація та охорона пам'яток культурної спадщини</t>
  </si>
  <si>
    <r>
      <t>Будівництво</t>
    </r>
    <r>
      <rPr>
        <vertAlign val="superscript"/>
        <sz val="18"/>
        <rFont val="Times New Roman"/>
        <family val="1"/>
        <charset val="204"/>
      </rPr>
      <t>1</t>
    </r>
    <r>
      <rPr>
        <sz val="18"/>
        <rFont val="Times New Roman"/>
        <family val="1"/>
        <charset val="204"/>
      </rPr>
      <t xml:space="preserve"> об'єктів житлово-комунального господарства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</si>
</sst>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₴_-;\-* #,##0.00\ _₴_-;_-* &quot;-&quot;??\ _₴_-;_-@_-"/>
    <numFmt numFmtId="164" formatCode="_-* #,##0.00&quot;₴&quot;_-;\-* #,##0.00&quot;₴&quot;_-;_-* &quot;-&quot;??&quot;₴&quot;_-;_-@_-"/>
    <numFmt numFmtId="165" formatCode="_-* #,##0.00\ _г_р_н_._-;\-* #,##0.00\ _г_р_н_._-;_-* &quot;-&quot;??\ _г_р_н_._-;_-@_-"/>
    <numFmt numFmtId="166" formatCode="_-* #,##0.000_р_._-;\-* #,##0.000_р_._-;_-* &quot;-&quot;?_р_._-;_-@_-"/>
    <numFmt numFmtId="167" formatCode="#,##0_р_."/>
    <numFmt numFmtId="168" formatCode="_-* #,##0.00\ &quot;грн.&quot;_-;\-* #,##0.00\ &quot;грн.&quot;_-;_-* &quot;-&quot;??\ &quot;грн.&quot;_-;_-@_-"/>
    <numFmt numFmtId="169" formatCode="_-* #,##0.00_р_._-;\-* #,##0.00_р_._-;_-* &quot;-&quot;??_р_._-;_-@_-"/>
    <numFmt numFmtId="170" formatCode="_-* #,##0.00_р_._-;\-* #,##0.00_р_._-;_-* \-??_р_._-;_-@_-"/>
  </numFmts>
  <fonts count="6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sz val="26"/>
      <name val="Times New Roman"/>
      <family val="1"/>
      <charset val="204"/>
    </font>
    <font>
      <i/>
      <sz val="33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30"/>
      <name val="Arial Cyr"/>
      <charset val="204"/>
    </font>
    <font>
      <sz val="22"/>
      <name val="Arial Cyr"/>
      <charset val="204"/>
    </font>
    <font>
      <sz val="24"/>
      <name val="Times New Roman"/>
      <family val="1"/>
      <charset val="204"/>
    </font>
    <font>
      <sz val="38"/>
      <name val="Times New Roman"/>
      <family val="1"/>
      <charset val="204"/>
    </font>
    <font>
      <b/>
      <sz val="38"/>
      <name val="Times New Roman"/>
      <family val="1"/>
      <charset val="204"/>
    </font>
    <font>
      <b/>
      <sz val="38"/>
      <name val="Arial Cyr"/>
      <charset val="204"/>
    </font>
    <font>
      <sz val="38"/>
      <name val="Arial Cyr"/>
      <charset val="204"/>
    </font>
    <font>
      <sz val="2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30"/>
      <color theme="0"/>
      <name val="Times New Roman"/>
      <family val="1"/>
      <charset val="204"/>
    </font>
    <font>
      <vertAlign val="superscript"/>
      <sz val="1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62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1" applyNumberFormat="0" applyAlignment="0" applyProtection="0"/>
    <xf numFmtId="0" fontId="35" fillId="0" borderId="6" applyNumberFormat="0" applyFill="0" applyAlignment="0" applyProtection="0"/>
    <xf numFmtId="0" fontId="36" fillId="22" borderId="0" applyNumberFormat="0" applyBorder="0" applyAlignment="0" applyProtection="0"/>
    <xf numFmtId="0" fontId="2" fillId="23" borderId="7" applyNumberFormat="0" applyFont="0" applyAlignment="0" applyProtection="0"/>
    <xf numFmtId="0" fontId="37" fillId="20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4" fillId="0" borderId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9" fontId="2" fillId="0" borderId="0" applyFont="0" applyFill="0" applyBorder="0" applyAlignment="0" applyProtection="0"/>
    <xf numFmtId="0" fontId="30" fillId="4" borderId="0" applyNumberFormat="0" applyBorder="0" applyAlignment="0" applyProtection="0"/>
    <xf numFmtId="168" fontId="2" fillId="0" borderId="0" applyFont="0" applyFill="0" applyBorder="0" applyAlignment="0" applyProtection="0"/>
    <xf numFmtId="168" fontId="62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30" fillId="4" borderId="0" applyNumberFormat="0" applyBorder="0" applyAlignment="0" applyProtection="0"/>
    <xf numFmtId="0" fontId="2" fillId="0" borderId="0"/>
    <xf numFmtId="0" fontId="1" fillId="0" borderId="0"/>
    <xf numFmtId="0" fontId="35" fillId="0" borderId="6" applyNumberFormat="0" applyFill="0" applyAlignment="0" applyProtection="0"/>
    <xf numFmtId="0" fontId="28" fillId="21" borderId="2" applyNumberFormat="0" applyAlignment="0" applyProtection="0"/>
    <xf numFmtId="0" fontId="38" fillId="0" borderId="0" applyNumberFormat="0" applyFill="0" applyBorder="0" applyAlignment="0" applyProtection="0"/>
    <xf numFmtId="0" fontId="36" fillId="22" borderId="0" applyNumberFormat="0" applyBorder="0" applyAlignment="0" applyProtection="0"/>
    <xf numFmtId="0" fontId="27" fillId="20" borderId="1" applyNumberFormat="0" applyAlignment="0" applyProtection="0"/>
    <xf numFmtId="0" fontId="1" fillId="0" borderId="0"/>
    <xf numFmtId="0" fontId="1" fillId="0" borderId="0"/>
    <xf numFmtId="0" fontId="24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" fillId="0" borderId="0"/>
    <xf numFmtId="0" fontId="1" fillId="0" borderId="0"/>
    <xf numFmtId="0" fontId="60" fillId="0" borderId="0"/>
    <xf numFmtId="0" fontId="1" fillId="0" borderId="0"/>
    <xf numFmtId="0" fontId="60" fillId="0" borderId="0"/>
    <xf numFmtId="0" fontId="24" fillId="0" borderId="0"/>
    <xf numFmtId="0" fontId="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0" borderId="0"/>
    <xf numFmtId="0" fontId="60" fillId="0" borderId="0"/>
    <xf numFmtId="0" fontId="60" fillId="0" borderId="0"/>
    <xf numFmtId="0" fontId="2" fillId="0" borderId="0"/>
    <xf numFmtId="0" fontId="24" fillId="0" borderId="0"/>
    <xf numFmtId="0" fontId="60" fillId="0" borderId="0"/>
    <xf numFmtId="0" fontId="6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4" fillId="0" borderId="0"/>
    <xf numFmtId="0" fontId="24" fillId="0" borderId="0"/>
    <xf numFmtId="0" fontId="24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39" fillId="0" borderId="9" applyNumberFormat="0" applyFill="0" applyAlignment="0" applyProtection="0"/>
    <xf numFmtId="0" fontId="26" fillId="3" borderId="0" applyNumberFormat="0" applyBorder="0" applyAlignment="0" applyProtection="0"/>
    <xf numFmtId="0" fontId="2" fillId="23" borderId="7" applyNumberFormat="0" applyFont="0" applyAlignment="0" applyProtection="0"/>
    <xf numFmtId="9" fontId="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2" fillId="0" borderId="0" applyFill="0" applyBorder="0" applyAlignment="0" applyProtection="0"/>
    <xf numFmtId="9" fontId="24" fillId="0" borderId="0" applyFill="0" applyBorder="0" applyAlignment="0" applyProtection="0"/>
    <xf numFmtId="9" fontId="2" fillId="0" borderId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0" fontId="37" fillId="20" borderId="8" applyNumberFormat="0" applyAlignment="0" applyProtection="0"/>
    <xf numFmtId="0" fontId="37" fillId="24" borderId="8" applyNumberFormat="0" applyAlignment="0" applyProtection="0"/>
    <xf numFmtId="0" fontId="36" fillId="22" borderId="0" applyNumberFormat="0" applyBorder="0" applyAlignment="0" applyProtection="0"/>
    <xf numFmtId="0" fontId="61" fillId="0" borderId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7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60" fillId="0" borderId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7" fillId="0" borderId="0" xfId="0" applyFont="1" applyFill="1"/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/>
    <xf numFmtId="0" fontId="12" fillId="0" borderId="0" xfId="0" applyFont="1" applyFill="1" applyAlignment="1">
      <alignment horizontal="center"/>
    </xf>
    <xf numFmtId="0" fontId="19" fillId="0" borderId="0" xfId="0" applyFont="1" applyFill="1"/>
    <xf numFmtId="0" fontId="22" fillId="0" borderId="0" xfId="0" applyFont="1" applyFill="1"/>
    <xf numFmtId="0" fontId="23" fillId="0" borderId="0" xfId="0" applyFont="1" applyFill="1" applyBorder="1"/>
    <xf numFmtId="49" fontId="15" fillId="0" borderId="0" xfId="0" applyNumberFormat="1" applyFont="1" applyFill="1" applyBorder="1"/>
    <xf numFmtId="0" fontId="20" fillId="0" borderId="0" xfId="0" applyFont="1" applyFill="1" applyBorder="1"/>
    <xf numFmtId="49" fontId="3" fillId="0" borderId="0" xfId="0" applyNumberFormat="1" applyFont="1" applyFill="1" applyBorder="1"/>
    <xf numFmtId="0" fontId="22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22" fillId="0" borderId="0" xfId="0" applyFont="1" applyFill="1" applyAlignment="1">
      <alignment vertical="center" wrapText="1"/>
    </xf>
    <xf numFmtId="0" fontId="14" fillId="0" borderId="0" xfId="0" applyFont="1" applyFill="1" applyBorder="1"/>
    <xf numFmtId="0" fontId="13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5" fillId="0" borderId="0" xfId="0" applyFont="1" applyFill="1" applyBorder="1" applyAlignment="1"/>
    <xf numFmtId="0" fontId="23" fillId="0" borderId="15" xfId="0" applyFont="1" applyFill="1" applyBorder="1" applyAlignment="1">
      <alignment vertical="center"/>
    </xf>
    <xf numFmtId="4" fontId="17" fillId="0" borderId="0" xfId="0" applyNumberFormat="1" applyFont="1" applyFill="1" applyBorder="1"/>
    <xf numFmtId="0" fontId="47" fillId="0" borderId="0" xfId="0" applyFont="1" applyFill="1"/>
    <xf numFmtId="0" fontId="50" fillId="0" borderId="0" xfId="0" applyFont="1" applyFill="1" applyBorder="1"/>
    <xf numFmtId="0" fontId="52" fillId="0" borderId="0" xfId="0" applyFont="1" applyFill="1"/>
    <xf numFmtId="0" fontId="19" fillId="0" borderId="0" xfId="0" applyFont="1" applyFill="1" applyBorder="1"/>
    <xf numFmtId="0" fontId="14" fillId="0" borderId="15" xfId="0" applyFont="1" applyFill="1" applyBorder="1"/>
    <xf numFmtId="49" fontId="51" fillId="0" borderId="0" xfId="0" applyNumberFormat="1" applyFont="1" applyFill="1" applyBorder="1" applyAlignment="1">
      <alignment wrapText="1"/>
    </xf>
    <xf numFmtId="0" fontId="51" fillId="0" borderId="0" xfId="0" applyFont="1" applyFill="1" applyBorder="1"/>
    <xf numFmtId="0" fontId="51" fillId="0" borderId="0" xfId="0" applyFont="1" applyFill="1" applyAlignment="1">
      <alignment horizontal="left" vertical="center"/>
    </xf>
    <xf numFmtId="0" fontId="51" fillId="0" borderId="0" xfId="0" applyFont="1" applyFill="1" applyAlignment="1"/>
    <xf numFmtId="49" fontId="51" fillId="0" borderId="0" xfId="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/>
    <xf numFmtId="4" fontId="53" fillId="0" borderId="0" xfId="0" applyNumberFormat="1" applyFont="1" applyFill="1" applyBorder="1"/>
    <xf numFmtId="4" fontId="14" fillId="0" borderId="0" xfId="0" applyNumberFormat="1" applyFont="1" applyFill="1" applyBorder="1"/>
    <xf numFmtId="0" fontId="14" fillId="0" borderId="0" xfId="0" applyFont="1" applyFill="1"/>
    <xf numFmtId="4" fontId="15" fillId="0" borderId="0" xfId="0" applyNumberFormat="1" applyFont="1" applyFill="1" applyBorder="1"/>
    <xf numFmtId="0" fontId="20" fillId="0" borderId="0" xfId="0" applyFont="1" applyFill="1" applyBorder="1" applyAlignment="1">
      <alignment horizontal="right"/>
    </xf>
    <xf numFmtId="0" fontId="15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5" fontId="54" fillId="0" borderId="0" xfId="0" applyNumberFormat="1" applyFont="1" applyFill="1" applyBorder="1"/>
    <xf numFmtId="0" fontId="54" fillId="0" borderId="0" xfId="0" applyFont="1" applyFill="1" applyBorder="1"/>
    <xf numFmtId="2" fontId="54" fillId="0" borderId="0" xfId="0" applyNumberFormat="1" applyFont="1" applyFill="1" applyBorder="1"/>
    <xf numFmtId="4" fontId="54" fillId="0" borderId="0" xfId="0" applyNumberFormat="1" applyFont="1" applyFill="1" applyBorder="1"/>
    <xf numFmtId="43" fontId="9" fillId="0" borderId="0" xfId="0" applyNumberFormat="1" applyFont="1" applyFill="1" applyBorder="1"/>
    <xf numFmtId="0" fontId="57" fillId="0" borderId="0" xfId="0" applyFont="1" applyFill="1"/>
    <xf numFmtId="0" fontId="58" fillId="0" borderId="0" xfId="0" applyFont="1" applyFill="1"/>
    <xf numFmtId="0" fontId="17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4" fontId="44" fillId="25" borderId="10" xfId="0" applyNumberFormat="1" applyFont="1" applyFill="1" applyBorder="1" applyAlignment="1">
      <alignment horizontal="center" vertical="center" wrapText="1"/>
    </xf>
    <xf numFmtId="4" fontId="43" fillId="25" borderId="10" xfId="0" applyNumberFormat="1" applyFont="1" applyFill="1" applyBorder="1" applyAlignment="1">
      <alignment horizontal="center" vertical="center" wrapText="1"/>
    </xf>
    <xf numFmtId="0" fontId="15" fillId="25" borderId="10" xfId="0" applyFont="1" applyFill="1" applyBorder="1" applyAlignment="1">
      <alignment horizontal="center" vertical="center" wrapText="1"/>
    </xf>
    <xf numFmtId="0" fontId="55" fillId="25" borderId="0" xfId="0" applyFont="1" applyFill="1" applyBorder="1"/>
    <xf numFmtId="0" fontId="58" fillId="25" borderId="0" xfId="0" applyFont="1" applyFill="1"/>
    <xf numFmtId="49" fontId="10" fillId="25" borderId="10" xfId="0" applyNumberFormat="1" applyFont="1" applyFill="1" applyBorder="1" applyAlignment="1">
      <alignment horizontal="center" vertical="center"/>
    </xf>
    <xf numFmtId="0" fontId="11" fillId="25" borderId="10" xfId="0" applyFont="1" applyFill="1" applyBorder="1" applyAlignment="1">
      <alignment horizontal="center" vertical="center" wrapText="1"/>
    </xf>
    <xf numFmtId="49" fontId="15" fillId="25" borderId="10" xfId="0" applyNumberFormat="1" applyFont="1" applyFill="1" applyBorder="1" applyAlignment="1">
      <alignment horizontal="center" vertical="center"/>
    </xf>
    <xf numFmtId="49" fontId="15" fillId="25" borderId="10" xfId="0" applyNumberFormat="1" applyFont="1" applyFill="1" applyBorder="1" applyAlignment="1">
      <alignment vertical="center"/>
    </xf>
    <xf numFmtId="0" fontId="20" fillId="25" borderId="10" xfId="0" applyFont="1" applyFill="1" applyBorder="1" applyAlignment="1">
      <alignment horizontal="left" vertical="center" wrapText="1"/>
    </xf>
    <xf numFmtId="49" fontId="15" fillId="25" borderId="10" xfId="0" quotePrefix="1" applyNumberFormat="1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vertical="center" wrapText="1"/>
    </xf>
    <xf numFmtId="49" fontId="15" fillId="25" borderId="10" xfId="43" applyNumberFormat="1" applyFont="1" applyFill="1" applyBorder="1" applyAlignment="1">
      <alignment horizontal="center" vertical="center"/>
    </xf>
    <xf numFmtId="2" fontId="20" fillId="25" borderId="10" xfId="0" applyNumberFormat="1" applyFont="1" applyFill="1" applyBorder="1" applyAlignment="1">
      <alignment horizontal="left" vertical="center" wrapText="1"/>
    </xf>
    <xf numFmtId="0" fontId="10" fillId="25" borderId="10" xfId="0" applyFont="1" applyFill="1" applyBorder="1" applyAlignment="1">
      <alignment horizontal="center" vertical="center" wrapText="1"/>
    </xf>
    <xf numFmtId="49" fontId="48" fillId="25" borderId="10" xfId="0" applyNumberFormat="1" applyFont="1" applyFill="1" applyBorder="1" applyAlignment="1">
      <alignment horizontal="center" vertical="center"/>
    </xf>
    <xf numFmtId="0" fontId="49" fillId="25" borderId="10" xfId="0" applyFont="1" applyFill="1" applyBorder="1" applyAlignment="1">
      <alignment horizontal="center" vertical="center" wrapText="1"/>
    </xf>
    <xf numFmtId="49" fontId="59" fillId="25" borderId="18" xfId="0" applyNumberFormat="1" applyFont="1" applyFill="1" applyBorder="1" applyAlignment="1">
      <alignment horizontal="center" vertical="center"/>
    </xf>
    <xf numFmtId="0" fontId="64" fillId="25" borderId="18" xfId="0" applyFont="1" applyFill="1" applyBorder="1" applyAlignment="1">
      <alignment horizontal="left" vertical="center" wrapText="1"/>
    </xf>
    <xf numFmtId="0" fontId="20" fillId="25" borderId="11" xfId="0" applyFont="1" applyFill="1" applyBorder="1" applyAlignment="1">
      <alignment horizontal="left" vertical="center" wrapText="1"/>
    </xf>
    <xf numFmtId="49" fontId="15" fillId="25" borderId="12" xfId="0" applyNumberFormat="1" applyFont="1" applyFill="1" applyBorder="1" applyAlignment="1">
      <alignment horizontal="center" vertical="center"/>
    </xf>
    <xf numFmtId="0" fontId="15" fillId="25" borderId="12" xfId="0" applyNumberFormat="1" applyFont="1" applyFill="1" applyBorder="1" applyAlignment="1">
      <alignment horizontal="center" vertical="center" wrapText="1"/>
    </xf>
    <xf numFmtId="0" fontId="20" fillId="25" borderId="12" xfId="0" applyFont="1" applyFill="1" applyBorder="1" applyAlignment="1">
      <alignment horizontal="left" vertical="center" wrapText="1"/>
    </xf>
    <xf numFmtId="0" fontId="15" fillId="25" borderId="10" xfId="0" applyNumberFormat="1" applyFont="1" applyFill="1" applyBorder="1" applyAlignment="1">
      <alignment horizontal="center" vertical="center" wrapText="1"/>
    </xf>
    <xf numFmtId="0" fontId="13" fillId="25" borderId="10" xfId="0" applyFont="1" applyFill="1" applyBorder="1" applyAlignment="1">
      <alignment vertical="center" wrapText="1"/>
    </xf>
    <xf numFmtId="49" fontId="55" fillId="25" borderId="0" xfId="0" applyNumberFormat="1" applyFont="1" applyFill="1" applyBorder="1" applyAlignment="1">
      <alignment wrapText="1"/>
    </xf>
    <xf numFmtId="49" fontId="55" fillId="25" borderId="0" xfId="0" applyNumberFormat="1" applyFont="1" applyFill="1" applyBorder="1" applyAlignment="1">
      <alignment horizontal="left" vertical="center" wrapText="1"/>
    </xf>
    <xf numFmtId="4" fontId="56" fillId="25" borderId="0" xfId="0" applyNumberFormat="1" applyFont="1" applyFill="1" applyBorder="1" applyAlignment="1">
      <alignment horizontal="center" vertical="center" wrapText="1"/>
    </xf>
    <xf numFmtId="0" fontId="55" fillId="25" borderId="0" xfId="0" applyFont="1" applyFill="1" applyAlignment="1">
      <alignment horizontal="left" wrapText="1"/>
    </xf>
    <xf numFmtId="0" fontId="55" fillId="25" borderId="0" xfId="0" applyFont="1" applyFill="1"/>
    <xf numFmtId="0" fontId="55" fillId="25" borderId="0" xfId="0" applyFont="1" applyFill="1" applyAlignment="1">
      <alignment horizontal="right" wrapText="1"/>
    </xf>
    <xf numFmtId="0" fontId="55" fillId="25" borderId="0" xfId="0" applyFont="1" applyFill="1" applyAlignment="1">
      <alignment horizontal="left"/>
    </xf>
    <xf numFmtId="0" fontId="55" fillId="25" borderId="0" xfId="0" applyFont="1" applyFill="1" applyAlignment="1">
      <alignment wrapText="1"/>
    </xf>
    <xf numFmtId="4" fontId="44" fillId="0" borderId="10" xfId="0" applyNumberFormat="1" applyFont="1" applyFill="1" applyBorder="1" applyAlignment="1">
      <alignment horizontal="center" vertical="center" wrapText="1"/>
    </xf>
    <xf numFmtId="4" fontId="43" fillId="0" borderId="10" xfId="0" applyNumberFormat="1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 wrapText="1"/>
    </xf>
    <xf numFmtId="4" fontId="43" fillId="0" borderId="12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20" fillId="0" borderId="10" xfId="45" applyFont="1" applyFill="1" applyBorder="1" applyAlignment="1">
      <alignment horizontal="left" vertical="center" wrapText="1"/>
    </xf>
    <xf numFmtId="0" fontId="20" fillId="0" borderId="10" xfId="43" applyFont="1" applyFill="1" applyBorder="1" applyAlignment="1">
      <alignment horizontal="left" vertical="center" wrapText="1"/>
    </xf>
    <xf numFmtId="166" fontId="20" fillId="0" borderId="10" xfId="0" applyNumberFormat="1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left" vertical="center" wrapText="1"/>
    </xf>
    <xf numFmtId="166" fontId="20" fillId="0" borderId="10" xfId="0" applyNumberFormat="1" applyFont="1" applyFill="1" applyBorder="1" applyAlignment="1">
      <alignment horizontal="left" vertical="center" wrapText="1"/>
    </xf>
    <xf numFmtId="0" fontId="20" fillId="0" borderId="10" xfId="46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55" fillId="0" borderId="0" xfId="0" applyFont="1" applyFill="1" applyBorder="1"/>
    <xf numFmtId="4" fontId="3" fillId="0" borderId="0" xfId="0" applyNumberFormat="1" applyFont="1" applyFill="1" applyBorder="1"/>
    <xf numFmtId="4" fontId="22" fillId="0" borderId="0" xfId="0" applyNumberFormat="1" applyFont="1" applyFill="1" applyBorder="1"/>
    <xf numFmtId="49" fontId="15" fillId="0" borderId="10" xfId="0" quotePrefix="1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1" fontId="10" fillId="25" borderId="10" xfId="0" applyNumberFormat="1" applyFont="1" applyFill="1" applyBorder="1" applyAlignment="1">
      <alignment horizontal="center" vertical="center"/>
    </xf>
    <xf numFmtId="49" fontId="15" fillId="25" borderId="10" xfId="0" applyNumberFormat="1" applyFont="1" applyFill="1" applyBorder="1" applyAlignment="1">
      <alignment horizontal="center" vertical="center" wrapText="1"/>
    </xf>
    <xf numFmtId="0" fontId="50" fillId="0" borderId="16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/>
    </xf>
    <xf numFmtId="0" fontId="55" fillId="25" borderId="0" xfId="0" applyFont="1" applyFill="1" applyAlignment="1">
      <alignment horizontal="left" wrapText="1"/>
    </xf>
    <xf numFmtId="0" fontId="15" fillId="0" borderId="10" xfId="0" applyFont="1" applyFill="1" applyBorder="1" applyAlignment="1">
      <alignment horizontal="center" vertical="center" wrapText="1"/>
    </xf>
    <xf numFmtId="0" fontId="55" fillId="25" borderId="0" xfId="0" applyFont="1" applyFill="1" applyBorder="1" applyAlignment="1">
      <alignment horizontal="left"/>
    </xf>
    <xf numFmtId="49" fontId="55" fillId="25" borderId="17" xfId="0" applyNumberFormat="1" applyFont="1" applyFill="1" applyBorder="1" applyAlignment="1">
      <alignment horizontal="left" wrapText="1"/>
    </xf>
    <xf numFmtId="0" fontId="51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/>
    </xf>
  </cellXfs>
  <cellStyles count="16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– Акцентування1" xfId="47"/>
    <cellStyle name="20% – Акцентування2" xfId="48"/>
    <cellStyle name="20% – Акцентування3" xfId="49"/>
    <cellStyle name="20% – Акцентування4" xfId="50"/>
    <cellStyle name="20% – Акцентування5" xfId="51"/>
    <cellStyle name="20% – Акцентування6" xfId="52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– Акцентування1" xfId="53"/>
    <cellStyle name="40% – Акцентування2" xfId="54"/>
    <cellStyle name="40% – Акцентування3" xfId="55"/>
    <cellStyle name="40% – Акцентування4" xfId="56"/>
    <cellStyle name="40% – Акцентування5" xfId="57"/>
    <cellStyle name="40% – Акцентування6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– Акцентування1" xfId="59"/>
    <cellStyle name="60% – Акцентування2" xfId="60"/>
    <cellStyle name="60% – Акцентування3" xfId="61"/>
    <cellStyle name="60% – Акцентування4" xfId="62"/>
    <cellStyle name="60% – Акцентування5" xfId="63"/>
    <cellStyle name="60% – Акцентування6" xfId="64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Normal" xfId="65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Акцентування1" xfId="66"/>
    <cellStyle name="Акцентування2" xfId="67"/>
    <cellStyle name="Акцентування3" xfId="68"/>
    <cellStyle name="Акцентування4" xfId="69"/>
    <cellStyle name="Акцентування5" xfId="70"/>
    <cellStyle name="Акцентування6" xfId="71"/>
    <cellStyle name="Ввід" xfId="72"/>
    <cellStyle name="Відсотковий 2" xfId="73"/>
    <cellStyle name="Гарний" xfId="74"/>
    <cellStyle name="Денежный 2" xfId="75"/>
    <cellStyle name="Денежный 2 2" xfId="76"/>
    <cellStyle name="Денежный 3" xfId="77"/>
    <cellStyle name="Денежный 4" xfId="78"/>
    <cellStyle name="Денежный 5" xfId="79"/>
    <cellStyle name="Денежный 6" xfId="80"/>
    <cellStyle name="Добре" xfId="81"/>
    <cellStyle name="Звичайний 2" xfId="82"/>
    <cellStyle name="Звичайний 3" xfId="83"/>
    <cellStyle name="Зв'язана клітинка" xfId="84"/>
    <cellStyle name="Контрольна клітинка" xfId="85"/>
    <cellStyle name="Назва" xfId="86"/>
    <cellStyle name="Нейтральний" xfId="87"/>
    <cellStyle name="Обчислення" xfId="88"/>
    <cellStyle name="Обычный" xfId="0" builtinId="0"/>
    <cellStyle name="Обычный 10" xfId="42"/>
    <cellStyle name="Обычный 10 2" xfId="89"/>
    <cellStyle name="Обычный 11" xfId="46"/>
    <cellStyle name="Обычный 11 2" xfId="90"/>
    <cellStyle name="Обычный 12" xfId="91"/>
    <cellStyle name="Обычный 12 9" xfId="92"/>
    <cellStyle name="Обычный 13" xfId="93"/>
    <cellStyle name="Обычный 13 10" xfId="94"/>
    <cellStyle name="Обычный 14" xfId="95"/>
    <cellStyle name="Обычный 14 11" xfId="96"/>
    <cellStyle name="Обычный 15 12" xfId="97"/>
    <cellStyle name="Обычный 16" xfId="44"/>
    <cellStyle name="Обычный 16 13" xfId="98"/>
    <cellStyle name="Обычный 2 2" xfId="99"/>
    <cellStyle name="Обычный 2 2 2" xfId="100"/>
    <cellStyle name="Обычный 2 2 3" xfId="101"/>
    <cellStyle name="Обычный 2 2 3 2" xfId="102"/>
    <cellStyle name="Обычный 2 2 4" xfId="103"/>
    <cellStyle name="Обычный 2 3" xfId="104"/>
    <cellStyle name="Обычный 2 3 2" xfId="105"/>
    <cellStyle name="Обычный 2 3 3" xfId="106"/>
    <cellStyle name="Обычный 2 4" xfId="107"/>
    <cellStyle name="Обычный 2 5" xfId="108"/>
    <cellStyle name="Обычный 2 6" xfId="109"/>
    <cellStyle name="Обычный 2 7" xfId="110"/>
    <cellStyle name="Обычный 3" xfId="111"/>
    <cellStyle name="Обычный 3 2" xfId="112"/>
    <cellStyle name="Обычный 3 3" xfId="113"/>
    <cellStyle name="Обычный 3 3 2" xfId="114"/>
    <cellStyle name="Обычный 3 4" xfId="115"/>
    <cellStyle name="Обычный 3_ЕНЕРГОНОСІЇ факт 2017 і план 2018" xfId="116"/>
    <cellStyle name="Обычный 4" xfId="117"/>
    <cellStyle name="Обычный 4 2" xfId="118"/>
    <cellStyle name="Обычный 4 3" xfId="119"/>
    <cellStyle name="Обычный 5" xfId="120"/>
    <cellStyle name="Обычный 5 2" xfId="121"/>
    <cellStyle name="Обычный 5 3" xfId="122"/>
    <cellStyle name="Обычный 6" xfId="123"/>
    <cellStyle name="Обычный 6 2" xfId="124"/>
    <cellStyle name="Обычный 7" xfId="125"/>
    <cellStyle name="Обычный 7 2" xfId="126"/>
    <cellStyle name="Обычный 8" xfId="45"/>
    <cellStyle name="Обычный 8 2" xfId="127"/>
    <cellStyle name="Обычный 8 2 2" xfId="128"/>
    <cellStyle name="Обычный 8 2 3" xfId="129"/>
    <cellStyle name="Обычный 8 2 4" xfId="130"/>
    <cellStyle name="Обычный 8 3" xfId="131"/>
    <cellStyle name="Обычный 8 5" xfId="132"/>
    <cellStyle name="Обычный 9" xfId="43"/>
    <cellStyle name="Обычный 9 2" xfId="133"/>
    <cellStyle name="Обычный 9 6" xfId="134"/>
    <cellStyle name="Підсумок" xfId="135"/>
    <cellStyle name="Поганий" xfId="136"/>
    <cellStyle name="Примітка" xfId="137"/>
    <cellStyle name="Процентный 2" xfId="138"/>
    <cellStyle name="Процентный 2 2" xfId="139"/>
    <cellStyle name="Процентный 2 3" xfId="140"/>
    <cellStyle name="Процентный 2 4" xfId="141"/>
    <cellStyle name="Процентный 2 5" xfId="142"/>
    <cellStyle name="Процентный 3" xfId="143"/>
    <cellStyle name="Процентный 3 2" xfId="144"/>
    <cellStyle name="Процентный 4" xfId="145"/>
    <cellStyle name="Процентный 5" xfId="146"/>
    <cellStyle name="Процентный 6" xfId="147"/>
    <cellStyle name="Процентный 7" xfId="148"/>
    <cellStyle name="Результат" xfId="149"/>
    <cellStyle name="Результат 1" xfId="150"/>
    <cellStyle name="Середній" xfId="151"/>
    <cellStyle name="Стиль 1" xfId="152"/>
    <cellStyle name="Текст попередження" xfId="153"/>
    <cellStyle name="Текст пояснення" xfId="154"/>
    <cellStyle name="Финансовый 2" xfId="155"/>
    <cellStyle name="Финансовый 2 2" xfId="156"/>
    <cellStyle name="Финансовый 2_ЕНЕРГОНОСІЇ факт 2017 і план 2018" xfId="157"/>
    <cellStyle name="Финансовый 3" xfId="158"/>
    <cellStyle name="Финансовый 4" xfId="159"/>
    <cellStyle name="Финансовый 5" xfId="160"/>
    <cellStyle name="Финансовый 6" xfId="1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7"/>
  <sheetViews>
    <sheetView showZeros="0" tabSelected="1" view="pageBreakPreview" topLeftCell="A84" zoomScale="37" zoomScaleNormal="41" zoomScaleSheetLayoutView="37" zoomScalePageLayoutView="25" workbookViewId="0">
      <selection activeCell="F91" sqref="F91"/>
    </sheetView>
  </sheetViews>
  <sheetFormatPr defaultColWidth="9.140625" defaultRowHeight="25.5" x14ac:dyDescent="0.3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1" customWidth="1"/>
    <col min="6" max="6" width="53.28515625" style="21" customWidth="1"/>
    <col min="7" max="7" width="54" style="21" customWidth="1"/>
    <col min="8" max="8" width="49.140625" style="21" customWidth="1"/>
    <col min="9" max="9" width="48.5703125" style="21" customWidth="1"/>
    <col min="10" max="10" width="54.140625" style="21" customWidth="1"/>
    <col min="11" max="11" width="51.7109375" style="21" customWidth="1"/>
    <col min="12" max="12" width="49.140625" style="21" customWidth="1"/>
    <col min="13" max="13" width="42.140625" style="21" customWidth="1"/>
    <col min="14" max="14" width="43.85546875" style="21" customWidth="1"/>
    <col min="15" max="15" width="51.42578125" style="21" customWidth="1"/>
    <col min="16" max="16" width="34.28515625" style="21" hidden="1" customWidth="1"/>
    <col min="17" max="17" width="57.28515625" style="21" customWidth="1"/>
    <col min="18" max="16384" width="9.140625" style="21"/>
  </cols>
  <sheetData>
    <row r="1" spans="1:17" s="6" customFormat="1" ht="34.5" customHeight="1" x14ac:dyDescent="0.35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115" t="s">
        <v>0</v>
      </c>
      <c r="P1" s="115"/>
      <c r="Q1" s="115"/>
    </row>
    <row r="2" spans="1:17" s="6" customFormat="1" ht="53.25" customHeight="1" x14ac:dyDescent="0.35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115" t="s">
        <v>354</v>
      </c>
      <c r="P2" s="115"/>
      <c r="Q2" s="115"/>
    </row>
    <row r="3" spans="1:17" s="6" customFormat="1" ht="46.5" customHeight="1" x14ac:dyDescent="0.35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116" t="s">
        <v>355</v>
      </c>
      <c r="P3" s="116"/>
      <c r="Q3" s="116"/>
    </row>
    <row r="4" spans="1:17" s="6" customFormat="1" ht="16.5" customHeight="1" x14ac:dyDescent="0.35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 x14ac:dyDescent="0.4">
      <c r="A5" s="117" t="s">
        <v>1</v>
      </c>
      <c r="B5" s="117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</row>
    <row r="6" spans="1:17" s="8" customFormat="1" ht="48" customHeight="1" x14ac:dyDescent="0.4">
      <c r="A6" s="117" t="s">
        <v>356</v>
      </c>
      <c r="B6" s="117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</row>
    <row r="7" spans="1:17" s="39" customFormat="1" ht="37.5" customHeight="1" x14ac:dyDescent="0.45">
      <c r="A7" s="124" t="s">
        <v>320</v>
      </c>
      <c r="B7" s="124"/>
      <c r="C7" s="124"/>
      <c r="D7" s="23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0" t="s">
        <v>2</v>
      </c>
    </row>
    <row r="8" spans="1:17" s="39" customFormat="1" ht="67.7" customHeight="1" x14ac:dyDescent="0.3">
      <c r="A8" s="108" t="s">
        <v>249</v>
      </c>
      <c r="B8" s="108"/>
      <c r="C8" s="108"/>
      <c r="D8" s="24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0"/>
    </row>
    <row r="9" spans="1:17" s="39" customFormat="1" ht="38.25" customHeight="1" x14ac:dyDescent="0.25">
      <c r="A9" s="112" t="s">
        <v>251</v>
      </c>
      <c r="B9" s="112" t="s">
        <v>250</v>
      </c>
      <c r="C9" s="112" t="s">
        <v>47</v>
      </c>
      <c r="D9" s="119" t="s">
        <v>252</v>
      </c>
      <c r="E9" s="109" t="s">
        <v>3</v>
      </c>
      <c r="F9" s="109"/>
      <c r="G9" s="109"/>
      <c r="H9" s="109"/>
      <c r="I9" s="120"/>
      <c r="J9" s="109" t="s">
        <v>4</v>
      </c>
      <c r="K9" s="109"/>
      <c r="L9" s="109"/>
      <c r="M9" s="109"/>
      <c r="N9" s="109"/>
      <c r="O9" s="109"/>
      <c r="P9" s="51"/>
      <c r="Q9" s="109" t="s">
        <v>5</v>
      </c>
    </row>
    <row r="10" spans="1:17" s="39" customFormat="1" ht="58.7" customHeight="1" x14ac:dyDescent="0.25">
      <c r="A10" s="112"/>
      <c r="B10" s="112"/>
      <c r="C10" s="112"/>
      <c r="D10" s="119"/>
      <c r="E10" s="109" t="s">
        <v>48</v>
      </c>
      <c r="F10" s="109" t="s">
        <v>6</v>
      </c>
      <c r="G10" s="109" t="s">
        <v>8</v>
      </c>
      <c r="H10" s="109"/>
      <c r="I10" s="109" t="s">
        <v>7</v>
      </c>
      <c r="J10" s="109" t="s">
        <v>48</v>
      </c>
      <c r="K10" s="121" t="s">
        <v>49</v>
      </c>
      <c r="L10" s="109" t="s">
        <v>6</v>
      </c>
      <c r="M10" s="109" t="s">
        <v>8</v>
      </c>
      <c r="N10" s="109"/>
      <c r="O10" s="109" t="s">
        <v>7</v>
      </c>
      <c r="P10" s="51"/>
      <c r="Q10" s="109"/>
    </row>
    <row r="11" spans="1:17" s="39" customFormat="1" ht="35.25" customHeight="1" x14ac:dyDescent="0.25">
      <c r="A11" s="112"/>
      <c r="B11" s="112"/>
      <c r="C11" s="112"/>
      <c r="D11" s="119"/>
      <c r="E11" s="109"/>
      <c r="F11" s="109"/>
      <c r="G11" s="109" t="s">
        <v>9</v>
      </c>
      <c r="H11" s="109" t="s">
        <v>10</v>
      </c>
      <c r="I11" s="109"/>
      <c r="J11" s="109"/>
      <c r="K11" s="122"/>
      <c r="L11" s="109"/>
      <c r="M11" s="109" t="s">
        <v>11</v>
      </c>
      <c r="N11" s="109" t="s">
        <v>12</v>
      </c>
      <c r="O11" s="109"/>
      <c r="P11" s="51"/>
      <c r="Q11" s="120"/>
    </row>
    <row r="12" spans="1:17" s="39" customFormat="1" ht="318" customHeight="1" x14ac:dyDescent="0.25">
      <c r="A12" s="112"/>
      <c r="B12" s="112"/>
      <c r="C12" s="112"/>
      <c r="D12" s="119"/>
      <c r="E12" s="109"/>
      <c r="F12" s="109"/>
      <c r="G12" s="109"/>
      <c r="H12" s="109"/>
      <c r="I12" s="109"/>
      <c r="J12" s="109"/>
      <c r="K12" s="123"/>
      <c r="L12" s="109"/>
      <c r="M12" s="109"/>
      <c r="N12" s="109"/>
      <c r="O12" s="109"/>
      <c r="P12" s="53" t="s">
        <v>13</v>
      </c>
      <c r="Q12" s="120"/>
    </row>
    <row r="13" spans="1:17" s="2" customFormat="1" ht="43.5" customHeight="1" x14ac:dyDescent="0.35">
      <c r="A13" s="52">
        <v>1</v>
      </c>
      <c r="B13" s="52">
        <v>2</v>
      </c>
      <c r="C13" s="52">
        <v>3</v>
      </c>
      <c r="D13" s="52">
        <v>4</v>
      </c>
      <c r="E13" s="52">
        <v>5</v>
      </c>
      <c r="F13" s="52">
        <v>6</v>
      </c>
      <c r="G13" s="52">
        <v>7</v>
      </c>
      <c r="H13" s="52">
        <v>8</v>
      </c>
      <c r="I13" s="52">
        <v>9</v>
      </c>
      <c r="J13" s="100">
        <v>10</v>
      </c>
      <c r="K13" s="42">
        <v>11</v>
      </c>
      <c r="L13" s="52">
        <v>12</v>
      </c>
      <c r="M13" s="52">
        <v>13</v>
      </c>
      <c r="N13" s="52">
        <v>14</v>
      </c>
      <c r="O13" s="52">
        <v>15</v>
      </c>
      <c r="P13" s="43"/>
      <c r="Q13" s="43">
        <v>16</v>
      </c>
    </row>
    <row r="14" spans="1:17" s="10" customFormat="1" ht="90.75" customHeight="1" x14ac:dyDescent="0.25">
      <c r="A14" s="59" t="s">
        <v>14</v>
      </c>
      <c r="B14" s="59"/>
      <c r="C14" s="59"/>
      <c r="D14" s="60" t="s">
        <v>15</v>
      </c>
      <c r="E14" s="55">
        <f>E15</f>
        <v>173970707</v>
      </c>
      <c r="F14" s="55">
        <f t="shared" ref="F14:Q14" si="0">F15</f>
        <v>164858765</v>
      </c>
      <c r="G14" s="55">
        <f t="shared" si="0"/>
        <v>89345779</v>
      </c>
      <c r="H14" s="55">
        <f t="shared" si="0"/>
        <v>10443912</v>
      </c>
      <c r="I14" s="55">
        <f t="shared" si="0"/>
        <v>9111942</v>
      </c>
      <c r="J14" s="88">
        <f t="shared" si="0"/>
        <v>80030420</v>
      </c>
      <c r="K14" s="55">
        <f t="shared" si="0"/>
        <v>80000000</v>
      </c>
      <c r="L14" s="55">
        <f t="shared" si="0"/>
        <v>0</v>
      </c>
      <c r="M14" s="55">
        <f t="shared" si="0"/>
        <v>0</v>
      </c>
      <c r="N14" s="55">
        <f t="shared" si="0"/>
        <v>0</v>
      </c>
      <c r="O14" s="55">
        <f t="shared" si="0"/>
        <v>80030420</v>
      </c>
      <c r="P14" s="55">
        <f t="shared" si="0"/>
        <v>0</v>
      </c>
      <c r="Q14" s="55">
        <f t="shared" si="0"/>
        <v>254001127</v>
      </c>
    </row>
    <row r="15" spans="1:17" s="10" customFormat="1" ht="99" customHeight="1" x14ac:dyDescent="0.25">
      <c r="A15" s="59" t="s">
        <v>16</v>
      </c>
      <c r="B15" s="59"/>
      <c r="C15" s="59"/>
      <c r="D15" s="60" t="s">
        <v>15</v>
      </c>
      <c r="E15" s="55">
        <f t="shared" ref="E15:Q15" si="1">SUM(E16:E31)</f>
        <v>173970707</v>
      </c>
      <c r="F15" s="55">
        <f t="shared" si="1"/>
        <v>164858765</v>
      </c>
      <c r="G15" s="55">
        <f t="shared" si="1"/>
        <v>89345779</v>
      </c>
      <c r="H15" s="55">
        <f t="shared" si="1"/>
        <v>10443912</v>
      </c>
      <c r="I15" s="55">
        <f t="shared" si="1"/>
        <v>9111942</v>
      </c>
      <c r="J15" s="88">
        <f t="shared" si="1"/>
        <v>80030420</v>
      </c>
      <c r="K15" s="55">
        <f t="shared" si="1"/>
        <v>80000000</v>
      </c>
      <c r="L15" s="55">
        <f t="shared" si="1"/>
        <v>0</v>
      </c>
      <c r="M15" s="55">
        <f t="shared" si="1"/>
        <v>0</v>
      </c>
      <c r="N15" s="55">
        <f t="shared" si="1"/>
        <v>0</v>
      </c>
      <c r="O15" s="55">
        <f t="shared" si="1"/>
        <v>80030420</v>
      </c>
      <c r="P15" s="55">
        <f t="shared" si="1"/>
        <v>0</v>
      </c>
      <c r="Q15" s="55">
        <f t="shared" si="1"/>
        <v>254001127</v>
      </c>
    </row>
    <row r="16" spans="1:17" s="39" customFormat="1" ht="144.75" customHeight="1" x14ac:dyDescent="0.25">
      <c r="A16" s="61" t="s">
        <v>245</v>
      </c>
      <c r="B16" s="61" t="s">
        <v>107</v>
      </c>
      <c r="C16" s="62" t="s">
        <v>50</v>
      </c>
      <c r="D16" s="63" t="s">
        <v>276</v>
      </c>
      <c r="E16" s="54">
        <f t="shared" ref="E16:E31" si="2">F16+I16</f>
        <v>123500890</v>
      </c>
      <c r="F16" s="54">
        <v>123500890</v>
      </c>
      <c r="G16" s="54">
        <v>85852374</v>
      </c>
      <c r="H16" s="54">
        <v>9754949</v>
      </c>
      <c r="I16" s="54"/>
      <c r="J16" s="87">
        <f t="shared" ref="J16" si="3">L16+O16</f>
        <v>0</v>
      </c>
      <c r="K16" s="54"/>
      <c r="L16" s="54"/>
      <c r="M16" s="54"/>
      <c r="N16" s="54"/>
      <c r="O16" s="54"/>
      <c r="P16" s="54"/>
      <c r="Q16" s="55">
        <f t="shared" ref="Q16:Q60" si="4">+E16+J16</f>
        <v>123500890</v>
      </c>
    </row>
    <row r="17" spans="1:17" s="39" customFormat="1" ht="126" customHeight="1" x14ac:dyDescent="0.25">
      <c r="A17" s="61" t="s">
        <v>51</v>
      </c>
      <c r="B17" s="61" t="s">
        <v>52</v>
      </c>
      <c r="C17" s="62" t="s">
        <v>53</v>
      </c>
      <c r="D17" s="63" t="s">
        <v>54</v>
      </c>
      <c r="E17" s="54">
        <f t="shared" si="2"/>
        <v>70000</v>
      </c>
      <c r="F17" s="54">
        <v>70000</v>
      </c>
      <c r="G17" s="54"/>
      <c r="H17" s="54"/>
      <c r="I17" s="54"/>
      <c r="J17" s="87">
        <f>L17+O17</f>
        <v>0</v>
      </c>
      <c r="K17" s="54"/>
      <c r="L17" s="54"/>
      <c r="M17" s="54"/>
      <c r="N17" s="54"/>
      <c r="O17" s="54"/>
      <c r="P17" s="54"/>
      <c r="Q17" s="55">
        <f t="shared" si="4"/>
        <v>70000</v>
      </c>
    </row>
    <row r="18" spans="1:17" s="39" customFormat="1" ht="85.5" customHeight="1" x14ac:dyDescent="0.25">
      <c r="A18" s="61" t="s">
        <v>55</v>
      </c>
      <c r="B18" s="61" t="s">
        <v>56</v>
      </c>
      <c r="C18" s="62" t="s">
        <v>57</v>
      </c>
      <c r="D18" s="63" t="s">
        <v>58</v>
      </c>
      <c r="E18" s="54">
        <f t="shared" si="2"/>
        <v>3516215</v>
      </c>
      <c r="F18" s="54">
        <f>1714400+1801815</f>
        <v>3516215</v>
      </c>
      <c r="G18" s="54">
        <v>1230646</v>
      </c>
      <c r="H18" s="54">
        <v>279403</v>
      </c>
      <c r="I18" s="54"/>
      <c r="J18" s="87">
        <f>L18+O18</f>
        <v>0</v>
      </c>
      <c r="K18" s="54"/>
      <c r="L18" s="54"/>
      <c r="M18" s="54"/>
      <c r="N18" s="54"/>
      <c r="O18" s="54"/>
      <c r="P18" s="54"/>
      <c r="Q18" s="55">
        <f t="shared" si="4"/>
        <v>3516215</v>
      </c>
    </row>
    <row r="19" spans="1:17" s="39" customFormat="1" ht="222" customHeight="1" x14ac:dyDescent="0.25">
      <c r="A19" s="61" t="s">
        <v>65</v>
      </c>
      <c r="B19" s="61" t="s">
        <v>66</v>
      </c>
      <c r="C19" s="61" t="s">
        <v>67</v>
      </c>
      <c r="D19" s="63" t="s">
        <v>68</v>
      </c>
      <c r="E19" s="54">
        <f t="shared" si="2"/>
        <v>60000</v>
      </c>
      <c r="F19" s="54"/>
      <c r="G19" s="54"/>
      <c r="H19" s="54"/>
      <c r="I19" s="54">
        <v>60000</v>
      </c>
      <c r="J19" s="87">
        <f>L19+O19</f>
        <v>30420</v>
      </c>
      <c r="K19" s="54"/>
      <c r="L19" s="54"/>
      <c r="M19" s="54"/>
      <c r="N19" s="54"/>
      <c r="O19" s="54">
        <v>30420</v>
      </c>
      <c r="P19" s="54"/>
      <c r="Q19" s="55">
        <f>+E19+J19</f>
        <v>90420</v>
      </c>
    </row>
    <row r="20" spans="1:17" s="39" customFormat="1" ht="148.5" customHeight="1" x14ac:dyDescent="0.25">
      <c r="A20" s="61" t="s">
        <v>267</v>
      </c>
      <c r="B20" s="61" t="s">
        <v>268</v>
      </c>
      <c r="C20" s="61" t="s">
        <v>67</v>
      </c>
      <c r="D20" s="63" t="s">
        <v>269</v>
      </c>
      <c r="E20" s="54">
        <f t="shared" si="2"/>
        <v>753000</v>
      </c>
      <c r="F20" s="54"/>
      <c r="G20" s="54"/>
      <c r="H20" s="54"/>
      <c r="I20" s="54">
        <v>753000</v>
      </c>
      <c r="J20" s="87"/>
      <c r="K20" s="54"/>
      <c r="L20" s="54"/>
      <c r="M20" s="54"/>
      <c r="N20" s="54"/>
      <c r="O20" s="54"/>
      <c r="P20" s="54"/>
      <c r="Q20" s="55">
        <f>+E20+J20</f>
        <v>753000</v>
      </c>
    </row>
    <row r="21" spans="1:17" s="39" customFormat="1" ht="100.5" customHeight="1" x14ac:dyDescent="0.25">
      <c r="A21" s="61" t="s">
        <v>69</v>
      </c>
      <c r="B21" s="61" t="s">
        <v>70</v>
      </c>
      <c r="C21" s="61" t="s">
        <v>71</v>
      </c>
      <c r="D21" s="63" t="s">
        <v>72</v>
      </c>
      <c r="E21" s="54">
        <f t="shared" si="2"/>
        <v>2195242</v>
      </c>
      <c r="F21" s="54"/>
      <c r="G21" s="54"/>
      <c r="H21" s="54"/>
      <c r="I21" s="54">
        <v>2195242</v>
      </c>
      <c r="J21" s="87">
        <f>K21</f>
        <v>0</v>
      </c>
      <c r="K21" s="54"/>
      <c r="L21" s="54"/>
      <c r="M21" s="54"/>
      <c r="N21" s="54"/>
      <c r="O21" s="54"/>
      <c r="P21" s="54"/>
      <c r="Q21" s="55">
        <f t="shared" si="4"/>
        <v>2195242</v>
      </c>
    </row>
    <row r="22" spans="1:17" s="39" customFormat="1" ht="98.25" customHeight="1" x14ac:dyDescent="0.25">
      <c r="A22" s="61" t="s">
        <v>78</v>
      </c>
      <c r="B22" s="61" t="s">
        <v>79</v>
      </c>
      <c r="C22" s="61" t="s">
        <v>80</v>
      </c>
      <c r="D22" s="63" t="s">
        <v>81</v>
      </c>
      <c r="E22" s="54">
        <f t="shared" si="2"/>
        <v>1000000</v>
      </c>
      <c r="F22" s="54">
        <v>1000000</v>
      </c>
      <c r="G22" s="54"/>
      <c r="H22" s="54"/>
      <c r="I22" s="54"/>
      <c r="J22" s="87">
        <f>L22+O22</f>
        <v>0</v>
      </c>
      <c r="K22" s="54"/>
      <c r="L22" s="54"/>
      <c r="M22" s="54"/>
      <c r="N22" s="54"/>
      <c r="O22" s="54"/>
      <c r="P22" s="54"/>
      <c r="Q22" s="55">
        <f t="shared" si="4"/>
        <v>1000000</v>
      </c>
    </row>
    <row r="23" spans="1:17" s="39" customFormat="1" ht="90" customHeight="1" x14ac:dyDescent="0.25">
      <c r="A23" s="61" t="s">
        <v>82</v>
      </c>
      <c r="B23" s="61" t="s">
        <v>83</v>
      </c>
      <c r="C23" s="61" t="s">
        <v>84</v>
      </c>
      <c r="D23" s="63" t="s">
        <v>85</v>
      </c>
      <c r="E23" s="54">
        <f t="shared" si="2"/>
        <v>710000</v>
      </c>
      <c r="F23" s="54">
        <v>710000</v>
      </c>
      <c r="G23" s="54"/>
      <c r="H23" s="54"/>
      <c r="I23" s="54"/>
      <c r="J23" s="87">
        <f t="shared" ref="J23:J25" si="5">+L23+O23</f>
        <v>0</v>
      </c>
      <c r="K23" s="54"/>
      <c r="L23" s="54"/>
      <c r="M23" s="54"/>
      <c r="N23" s="54"/>
      <c r="O23" s="54"/>
      <c r="P23" s="54"/>
      <c r="Q23" s="55">
        <f t="shared" si="4"/>
        <v>710000</v>
      </c>
    </row>
    <row r="24" spans="1:17" s="39" customFormat="1" ht="74.25" customHeight="1" x14ac:dyDescent="0.25">
      <c r="A24" s="61" t="s">
        <v>86</v>
      </c>
      <c r="B24" s="61" t="s">
        <v>87</v>
      </c>
      <c r="C24" s="61" t="s">
        <v>88</v>
      </c>
      <c r="D24" s="63" t="s">
        <v>89</v>
      </c>
      <c r="E24" s="54">
        <f t="shared" si="2"/>
        <v>5748700</v>
      </c>
      <c r="F24" s="54">
        <v>225000</v>
      </c>
      <c r="G24" s="54"/>
      <c r="H24" s="54"/>
      <c r="I24" s="54">
        <v>5523700</v>
      </c>
      <c r="J24" s="87">
        <f t="shared" si="5"/>
        <v>0</v>
      </c>
      <c r="K24" s="54"/>
      <c r="L24" s="54"/>
      <c r="M24" s="54"/>
      <c r="N24" s="54"/>
      <c r="O24" s="54"/>
      <c r="P24" s="54"/>
      <c r="Q24" s="55">
        <f t="shared" si="4"/>
        <v>5748700</v>
      </c>
    </row>
    <row r="25" spans="1:17" s="39" customFormat="1" ht="114.75" customHeight="1" x14ac:dyDescent="0.25">
      <c r="A25" s="61" t="s">
        <v>90</v>
      </c>
      <c r="B25" s="61" t="s">
        <v>91</v>
      </c>
      <c r="C25" s="61" t="s">
        <v>71</v>
      </c>
      <c r="D25" s="92" t="s">
        <v>92</v>
      </c>
      <c r="E25" s="87">
        <f t="shared" si="2"/>
        <v>263878</v>
      </c>
      <c r="F25" s="87">
        <v>263878</v>
      </c>
      <c r="G25" s="87"/>
      <c r="H25" s="87"/>
      <c r="I25" s="87"/>
      <c r="J25" s="87">
        <f t="shared" si="5"/>
        <v>0</v>
      </c>
      <c r="K25" s="87"/>
      <c r="L25" s="87"/>
      <c r="M25" s="87"/>
      <c r="N25" s="87"/>
      <c r="O25" s="87"/>
      <c r="P25" s="87"/>
      <c r="Q25" s="88">
        <f t="shared" si="4"/>
        <v>263878</v>
      </c>
    </row>
    <row r="26" spans="1:17" s="39" customFormat="1" ht="78" customHeight="1" x14ac:dyDescent="0.25">
      <c r="A26" s="61" t="s">
        <v>93</v>
      </c>
      <c r="B26" s="61" t="s">
        <v>94</v>
      </c>
      <c r="C26" s="61" t="s">
        <v>71</v>
      </c>
      <c r="D26" s="92" t="s">
        <v>95</v>
      </c>
      <c r="E26" s="87">
        <f>F26+I26</f>
        <v>4740000</v>
      </c>
      <c r="F26" s="54">
        <f>4160000</f>
        <v>4160000</v>
      </c>
      <c r="G26" s="54"/>
      <c r="H26" s="54"/>
      <c r="I26" s="54">
        <v>580000</v>
      </c>
      <c r="J26" s="87"/>
      <c r="K26" s="87"/>
      <c r="L26" s="87"/>
      <c r="M26" s="87"/>
      <c r="N26" s="87"/>
      <c r="O26" s="87"/>
      <c r="P26" s="87"/>
      <c r="Q26" s="88">
        <f>+E26+J26</f>
        <v>4740000</v>
      </c>
    </row>
    <row r="27" spans="1:17" s="39" customFormat="1" ht="111" customHeight="1" x14ac:dyDescent="0.25">
      <c r="A27" s="64" t="s">
        <v>322</v>
      </c>
      <c r="B27" s="61" t="s">
        <v>96</v>
      </c>
      <c r="C27" s="64" t="s">
        <v>97</v>
      </c>
      <c r="D27" s="92" t="s">
        <v>98</v>
      </c>
      <c r="E27" s="87">
        <f>F27+I27</f>
        <v>488000</v>
      </c>
      <c r="F27" s="87">
        <v>488000</v>
      </c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8">
        <f>+E27+J27</f>
        <v>488000</v>
      </c>
    </row>
    <row r="28" spans="1:17" s="39" customFormat="1" ht="71.25" customHeight="1" x14ac:dyDescent="0.25">
      <c r="A28" s="104" t="s">
        <v>323</v>
      </c>
      <c r="B28" s="105" t="s">
        <v>219</v>
      </c>
      <c r="C28" s="104" t="s">
        <v>97</v>
      </c>
      <c r="D28" s="92" t="s">
        <v>220</v>
      </c>
      <c r="E28" s="87">
        <f>F28+I28</f>
        <v>3522340</v>
      </c>
      <c r="F28" s="87">
        <v>3522340</v>
      </c>
      <c r="G28" s="87">
        <v>2262759</v>
      </c>
      <c r="H28" s="87">
        <v>409560</v>
      </c>
      <c r="I28" s="87"/>
      <c r="J28" s="87"/>
      <c r="K28" s="87"/>
      <c r="L28" s="87"/>
      <c r="M28" s="87"/>
      <c r="N28" s="87"/>
      <c r="O28" s="87"/>
      <c r="P28" s="87"/>
      <c r="Q28" s="88">
        <f t="shared" ref="Q28:Q29" si="6">+E28+J28</f>
        <v>3522340</v>
      </c>
    </row>
    <row r="29" spans="1:17" s="39" customFormat="1" ht="82.5" customHeight="1" x14ac:dyDescent="0.25">
      <c r="A29" s="64" t="s">
        <v>324</v>
      </c>
      <c r="B29" s="61" t="s">
        <v>99</v>
      </c>
      <c r="C29" s="64" t="s">
        <v>100</v>
      </c>
      <c r="D29" s="92" t="s">
        <v>101</v>
      </c>
      <c r="E29" s="87">
        <f>F29+I29</f>
        <v>5808102</v>
      </c>
      <c r="F29" s="87">
        <v>5808102</v>
      </c>
      <c r="G29" s="87"/>
      <c r="H29" s="87"/>
      <c r="I29" s="87"/>
      <c r="J29" s="87">
        <f>L29+O29</f>
        <v>0</v>
      </c>
      <c r="K29" s="87"/>
      <c r="L29" s="87"/>
      <c r="M29" s="87"/>
      <c r="N29" s="87"/>
      <c r="O29" s="87"/>
      <c r="P29" s="87"/>
      <c r="Q29" s="88">
        <f t="shared" si="6"/>
        <v>5808102</v>
      </c>
    </row>
    <row r="30" spans="1:17" s="39" customFormat="1" ht="72.75" customHeight="1" x14ac:dyDescent="0.25">
      <c r="A30" s="61" t="s">
        <v>314</v>
      </c>
      <c r="B30" s="61" t="s">
        <v>312</v>
      </c>
      <c r="C30" s="61" t="s">
        <v>100</v>
      </c>
      <c r="D30" s="92" t="s">
        <v>313</v>
      </c>
      <c r="E30" s="87">
        <f>F30+I30</f>
        <v>20000000</v>
      </c>
      <c r="F30" s="87">
        <v>20000000</v>
      </c>
      <c r="G30" s="87"/>
      <c r="H30" s="87"/>
      <c r="I30" s="87"/>
      <c r="J30" s="54">
        <f t="shared" ref="J30" si="7">L30+O30</f>
        <v>80000000</v>
      </c>
      <c r="K30" s="87">
        <v>80000000</v>
      </c>
      <c r="L30" s="87"/>
      <c r="M30" s="87"/>
      <c r="N30" s="87"/>
      <c r="O30" s="87">
        <v>80000000</v>
      </c>
      <c r="P30" s="87"/>
      <c r="Q30" s="88">
        <f>+E30+J30</f>
        <v>100000000</v>
      </c>
    </row>
    <row r="31" spans="1:17" s="39" customFormat="1" ht="87.75" customHeight="1" x14ac:dyDescent="0.25">
      <c r="A31" s="61" t="s">
        <v>103</v>
      </c>
      <c r="B31" s="61" t="s">
        <v>104</v>
      </c>
      <c r="C31" s="61" t="s">
        <v>102</v>
      </c>
      <c r="D31" s="92" t="s">
        <v>105</v>
      </c>
      <c r="E31" s="87">
        <f t="shared" si="2"/>
        <v>1594340</v>
      </c>
      <c r="F31" s="87">
        <v>1594340</v>
      </c>
      <c r="G31" s="87"/>
      <c r="H31" s="87"/>
      <c r="I31" s="87"/>
      <c r="J31" s="87">
        <f>L31+O31</f>
        <v>0</v>
      </c>
      <c r="K31" s="87"/>
      <c r="L31" s="87"/>
      <c r="M31" s="87"/>
      <c r="N31" s="87"/>
      <c r="O31" s="87"/>
      <c r="P31" s="87"/>
      <c r="Q31" s="88">
        <f t="shared" si="4"/>
        <v>1594340</v>
      </c>
    </row>
    <row r="32" spans="1:17" s="10" customFormat="1" ht="107.25" customHeight="1" x14ac:dyDescent="0.25">
      <c r="A32" s="59" t="s">
        <v>17</v>
      </c>
      <c r="B32" s="59"/>
      <c r="C32" s="59"/>
      <c r="D32" s="93" t="s">
        <v>46</v>
      </c>
      <c r="E32" s="88">
        <f>E33</f>
        <v>1335011535</v>
      </c>
      <c r="F32" s="88">
        <f t="shared" ref="F32:P32" si="8">F33</f>
        <v>1335011535</v>
      </c>
      <c r="G32" s="88">
        <f t="shared" si="8"/>
        <v>607564635</v>
      </c>
      <c r="H32" s="88">
        <f t="shared" si="8"/>
        <v>215956532</v>
      </c>
      <c r="I32" s="88">
        <f t="shared" si="8"/>
        <v>0</v>
      </c>
      <c r="J32" s="88">
        <f t="shared" si="8"/>
        <v>205035900</v>
      </c>
      <c r="K32" s="88">
        <f t="shared" si="8"/>
        <v>0</v>
      </c>
      <c r="L32" s="88">
        <f t="shared" si="8"/>
        <v>204205900</v>
      </c>
      <c r="M32" s="88">
        <f t="shared" si="8"/>
        <v>88433100</v>
      </c>
      <c r="N32" s="88">
        <f t="shared" si="8"/>
        <v>31283100</v>
      </c>
      <c r="O32" s="88">
        <f t="shared" si="8"/>
        <v>830000</v>
      </c>
      <c r="P32" s="88">
        <f t="shared" si="8"/>
        <v>0</v>
      </c>
      <c r="Q32" s="88">
        <f t="shared" si="4"/>
        <v>1540047435</v>
      </c>
    </row>
    <row r="33" spans="1:17" s="10" customFormat="1" ht="102.75" customHeight="1" x14ac:dyDescent="0.25">
      <c r="A33" s="59" t="s">
        <v>18</v>
      </c>
      <c r="B33" s="59"/>
      <c r="C33" s="59"/>
      <c r="D33" s="93" t="s">
        <v>46</v>
      </c>
      <c r="E33" s="88">
        <f t="shared" ref="E33:Q33" si="9">SUM(E34:E46)</f>
        <v>1335011535</v>
      </c>
      <c r="F33" s="88">
        <f t="shared" si="9"/>
        <v>1335011535</v>
      </c>
      <c r="G33" s="88">
        <f t="shared" si="9"/>
        <v>607564635</v>
      </c>
      <c r="H33" s="88">
        <f t="shared" si="9"/>
        <v>215956532</v>
      </c>
      <c r="I33" s="88">
        <f t="shared" si="9"/>
        <v>0</v>
      </c>
      <c r="J33" s="88">
        <f t="shared" si="9"/>
        <v>205035900</v>
      </c>
      <c r="K33" s="88">
        <f t="shared" si="9"/>
        <v>0</v>
      </c>
      <c r="L33" s="88">
        <f t="shared" si="9"/>
        <v>204205900</v>
      </c>
      <c r="M33" s="88">
        <f t="shared" si="9"/>
        <v>88433100</v>
      </c>
      <c r="N33" s="88">
        <f t="shared" si="9"/>
        <v>31283100</v>
      </c>
      <c r="O33" s="88">
        <f t="shared" si="9"/>
        <v>830000</v>
      </c>
      <c r="P33" s="88">
        <f t="shared" si="9"/>
        <v>0</v>
      </c>
      <c r="Q33" s="88">
        <f t="shared" si="9"/>
        <v>1540047435</v>
      </c>
    </row>
    <row r="34" spans="1:17" s="39" customFormat="1" ht="129.75" customHeight="1" x14ac:dyDescent="0.25">
      <c r="A34" s="61" t="s">
        <v>106</v>
      </c>
      <c r="B34" s="61" t="s">
        <v>107</v>
      </c>
      <c r="C34" s="61" t="s">
        <v>50</v>
      </c>
      <c r="D34" s="92" t="s">
        <v>276</v>
      </c>
      <c r="E34" s="87">
        <f t="shared" ref="E34:E46" si="10">F34+I34</f>
        <v>5770455</v>
      </c>
      <c r="F34" s="87">
        <v>5770455</v>
      </c>
      <c r="G34" s="87">
        <v>4330835</v>
      </c>
      <c r="H34" s="87">
        <v>393432</v>
      </c>
      <c r="I34" s="87"/>
      <c r="J34" s="87">
        <f t="shared" ref="J34:J46" si="11">L34+O34</f>
        <v>0</v>
      </c>
      <c r="K34" s="87"/>
      <c r="L34" s="87"/>
      <c r="M34" s="87"/>
      <c r="N34" s="87"/>
      <c r="O34" s="87"/>
      <c r="P34" s="87"/>
      <c r="Q34" s="88">
        <f t="shared" si="4"/>
        <v>5770455</v>
      </c>
    </row>
    <row r="35" spans="1:17" s="39" customFormat="1" ht="75.75" customHeight="1" x14ac:dyDescent="0.25">
      <c r="A35" s="61" t="s">
        <v>108</v>
      </c>
      <c r="B35" s="61" t="s">
        <v>109</v>
      </c>
      <c r="C35" s="61" t="s">
        <v>110</v>
      </c>
      <c r="D35" s="92" t="s">
        <v>111</v>
      </c>
      <c r="E35" s="87">
        <f t="shared" si="10"/>
        <v>690037000</v>
      </c>
      <c r="F35" s="87">
        <v>690037000</v>
      </c>
      <c r="G35" s="87">
        <v>407400000</v>
      </c>
      <c r="H35" s="87">
        <v>102440600</v>
      </c>
      <c r="I35" s="87"/>
      <c r="J35" s="87">
        <f>L35+O35</f>
        <v>25550100</v>
      </c>
      <c r="K35" s="87"/>
      <c r="L35" s="87">
        <v>25550100</v>
      </c>
      <c r="M35" s="87"/>
      <c r="N35" s="87"/>
      <c r="O35" s="87"/>
      <c r="P35" s="87"/>
      <c r="Q35" s="88">
        <f t="shared" si="4"/>
        <v>715587100</v>
      </c>
    </row>
    <row r="36" spans="1:17" s="26" customFormat="1" ht="146.25" customHeight="1" x14ac:dyDescent="0.3">
      <c r="A36" s="61" t="s">
        <v>274</v>
      </c>
      <c r="B36" s="61" t="s">
        <v>275</v>
      </c>
      <c r="C36" s="61" t="s">
        <v>113</v>
      </c>
      <c r="D36" s="94" t="s">
        <v>321</v>
      </c>
      <c r="E36" s="87">
        <f t="shared" si="10"/>
        <v>386347300</v>
      </c>
      <c r="F36" s="87">
        <v>386347300</v>
      </c>
      <c r="G36" s="87">
        <v>136187000</v>
      </c>
      <c r="H36" s="87">
        <v>103087300</v>
      </c>
      <c r="I36" s="87"/>
      <c r="J36" s="87">
        <f t="shared" si="11"/>
        <v>6092000</v>
      </c>
      <c r="K36" s="87"/>
      <c r="L36" s="87">
        <v>5992000</v>
      </c>
      <c r="M36" s="87">
        <v>1750000</v>
      </c>
      <c r="N36" s="87">
        <v>120000</v>
      </c>
      <c r="O36" s="87">
        <v>100000</v>
      </c>
      <c r="P36" s="89"/>
      <c r="Q36" s="88">
        <f t="shared" si="4"/>
        <v>392439300</v>
      </c>
    </row>
    <row r="37" spans="1:17" s="39" customFormat="1" ht="128.25" customHeight="1" x14ac:dyDescent="0.25">
      <c r="A37" s="61" t="s">
        <v>277</v>
      </c>
      <c r="B37" s="61" t="s">
        <v>60</v>
      </c>
      <c r="C37" s="61" t="s">
        <v>116</v>
      </c>
      <c r="D37" s="94" t="s">
        <v>258</v>
      </c>
      <c r="E37" s="87">
        <f t="shared" si="10"/>
        <v>46670300</v>
      </c>
      <c r="F37" s="87">
        <v>46670300</v>
      </c>
      <c r="G37" s="87">
        <v>30494900</v>
      </c>
      <c r="H37" s="87">
        <v>3948000</v>
      </c>
      <c r="I37" s="87"/>
      <c r="J37" s="87">
        <f t="shared" si="11"/>
        <v>0</v>
      </c>
      <c r="K37" s="87"/>
      <c r="L37" s="87"/>
      <c r="M37" s="87"/>
      <c r="N37" s="87"/>
      <c r="O37" s="87"/>
      <c r="P37" s="87"/>
      <c r="Q37" s="88">
        <f t="shared" si="4"/>
        <v>46670300</v>
      </c>
    </row>
    <row r="38" spans="1:17" s="39" customFormat="1" ht="177" customHeight="1" x14ac:dyDescent="0.25">
      <c r="A38" s="61" t="s">
        <v>278</v>
      </c>
      <c r="B38" s="61" t="s">
        <v>279</v>
      </c>
      <c r="C38" s="61" t="s">
        <v>117</v>
      </c>
      <c r="D38" s="94" t="s">
        <v>330</v>
      </c>
      <c r="E38" s="87">
        <f t="shared" si="10"/>
        <v>154993200</v>
      </c>
      <c r="F38" s="87">
        <v>154993200</v>
      </c>
      <c r="G38" s="87"/>
      <c r="H38" s="87"/>
      <c r="I38" s="87"/>
      <c r="J38" s="87">
        <f t="shared" si="11"/>
        <v>172793800</v>
      </c>
      <c r="K38" s="87"/>
      <c r="L38" s="87">
        <v>172563800</v>
      </c>
      <c r="M38" s="87">
        <v>86683100</v>
      </c>
      <c r="N38" s="87">
        <v>31163100</v>
      </c>
      <c r="O38" s="87">
        <v>230000</v>
      </c>
      <c r="P38" s="87"/>
      <c r="Q38" s="88">
        <f t="shared" si="4"/>
        <v>327787000</v>
      </c>
    </row>
    <row r="39" spans="1:17" s="39" customFormat="1" ht="94.7" customHeight="1" x14ac:dyDescent="0.25">
      <c r="A39" s="61" t="s">
        <v>280</v>
      </c>
      <c r="B39" s="61" t="s">
        <v>281</v>
      </c>
      <c r="C39" s="61" t="s">
        <v>118</v>
      </c>
      <c r="D39" s="94" t="s">
        <v>259</v>
      </c>
      <c r="E39" s="87">
        <f t="shared" ref="E39:E42" si="12">F39+I39</f>
        <v>7325300</v>
      </c>
      <c r="F39" s="87">
        <v>7325300</v>
      </c>
      <c r="G39" s="87">
        <v>3143400</v>
      </c>
      <c r="H39" s="87">
        <v>1077400</v>
      </c>
      <c r="I39" s="87"/>
      <c r="J39" s="87">
        <f t="shared" si="11"/>
        <v>0</v>
      </c>
      <c r="K39" s="87"/>
      <c r="L39" s="87"/>
      <c r="M39" s="87"/>
      <c r="N39" s="87"/>
      <c r="O39" s="87"/>
      <c r="P39" s="87"/>
      <c r="Q39" s="88">
        <f t="shared" si="4"/>
        <v>7325300</v>
      </c>
    </row>
    <row r="40" spans="1:17" s="39" customFormat="1" ht="97.5" customHeight="1" x14ac:dyDescent="0.25">
      <c r="A40" s="61" t="s">
        <v>282</v>
      </c>
      <c r="B40" s="61" t="s">
        <v>284</v>
      </c>
      <c r="C40" s="61" t="s">
        <v>118</v>
      </c>
      <c r="D40" s="92" t="s">
        <v>119</v>
      </c>
      <c r="E40" s="87">
        <f t="shared" si="12"/>
        <v>17904800</v>
      </c>
      <c r="F40" s="87">
        <v>17904800</v>
      </c>
      <c r="G40" s="87">
        <v>13462000</v>
      </c>
      <c r="H40" s="87">
        <v>620300</v>
      </c>
      <c r="I40" s="87"/>
      <c r="J40" s="87">
        <f t="shared" si="11"/>
        <v>0</v>
      </c>
      <c r="K40" s="87"/>
      <c r="L40" s="87"/>
      <c r="M40" s="87"/>
      <c r="N40" s="87"/>
      <c r="O40" s="87"/>
      <c r="P40" s="87"/>
      <c r="Q40" s="88">
        <f t="shared" si="4"/>
        <v>17904800</v>
      </c>
    </row>
    <row r="41" spans="1:17" s="39" customFormat="1" ht="71.25" customHeight="1" x14ac:dyDescent="0.25">
      <c r="A41" s="61" t="s">
        <v>283</v>
      </c>
      <c r="B41" s="61" t="s">
        <v>285</v>
      </c>
      <c r="C41" s="61" t="s">
        <v>118</v>
      </c>
      <c r="D41" s="92" t="s">
        <v>120</v>
      </c>
      <c r="E41" s="87">
        <f t="shared" si="12"/>
        <v>99600</v>
      </c>
      <c r="F41" s="87">
        <v>99600</v>
      </c>
      <c r="G41" s="87"/>
      <c r="H41" s="87"/>
      <c r="I41" s="87"/>
      <c r="J41" s="87">
        <f t="shared" si="11"/>
        <v>0</v>
      </c>
      <c r="K41" s="87"/>
      <c r="L41" s="87"/>
      <c r="M41" s="87"/>
      <c r="N41" s="87"/>
      <c r="O41" s="87"/>
      <c r="P41" s="87"/>
      <c r="Q41" s="88">
        <f t="shared" si="4"/>
        <v>99600</v>
      </c>
    </row>
    <row r="42" spans="1:17" s="39" customFormat="1" ht="118.5" customHeight="1" x14ac:dyDescent="0.25">
      <c r="A42" s="61" t="s">
        <v>286</v>
      </c>
      <c r="B42" s="61" t="s">
        <v>287</v>
      </c>
      <c r="C42" s="61" t="s">
        <v>118</v>
      </c>
      <c r="D42" s="92" t="s">
        <v>288</v>
      </c>
      <c r="E42" s="87">
        <f t="shared" si="12"/>
        <v>4570600</v>
      </c>
      <c r="F42" s="87">
        <v>4570600</v>
      </c>
      <c r="G42" s="87">
        <v>1298400</v>
      </c>
      <c r="H42" s="87">
        <v>512100</v>
      </c>
      <c r="I42" s="87"/>
      <c r="J42" s="87">
        <f t="shared" si="11"/>
        <v>0</v>
      </c>
      <c r="K42" s="87"/>
      <c r="L42" s="87"/>
      <c r="M42" s="87"/>
      <c r="N42" s="87"/>
      <c r="O42" s="87"/>
      <c r="P42" s="87"/>
      <c r="Q42" s="88">
        <f t="shared" si="4"/>
        <v>4570600</v>
      </c>
    </row>
    <row r="43" spans="1:17" s="39" customFormat="1" ht="129.75" customHeight="1" x14ac:dyDescent="0.25">
      <c r="A43" s="61" t="s">
        <v>121</v>
      </c>
      <c r="B43" s="61" t="s">
        <v>122</v>
      </c>
      <c r="C43" s="61" t="s">
        <v>123</v>
      </c>
      <c r="D43" s="92" t="s">
        <v>124</v>
      </c>
      <c r="E43" s="87">
        <f t="shared" si="10"/>
        <v>19817700</v>
      </c>
      <c r="F43" s="87">
        <v>19817700</v>
      </c>
      <c r="G43" s="87">
        <v>11248100</v>
      </c>
      <c r="H43" s="87">
        <v>3877400</v>
      </c>
      <c r="I43" s="87"/>
      <c r="J43" s="87">
        <f t="shared" si="11"/>
        <v>0</v>
      </c>
      <c r="K43" s="87"/>
      <c r="L43" s="87"/>
      <c r="M43" s="87"/>
      <c r="N43" s="87"/>
      <c r="O43" s="87"/>
      <c r="P43" s="87"/>
      <c r="Q43" s="88">
        <f t="shared" si="4"/>
        <v>19817700</v>
      </c>
    </row>
    <row r="44" spans="1:17" s="39" customFormat="1" ht="161.25" customHeight="1" x14ac:dyDescent="0.25">
      <c r="A44" s="61" t="s">
        <v>341</v>
      </c>
      <c r="B44" s="61" t="s">
        <v>326</v>
      </c>
      <c r="C44" s="61" t="s">
        <v>57</v>
      </c>
      <c r="D44" s="92" t="s">
        <v>342</v>
      </c>
      <c r="E44" s="87">
        <f t="shared" si="10"/>
        <v>0</v>
      </c>
      <c r="F44" s="87"/>
      <c r="G44" s="87"/>
      <c r="H44" s="87"/>
      <c r="I44" s="87"/>
      <c r="J44" s="87">
        <f t="shared" si="11"/>
        <v>500000</v>
      </c>
      <c r="K44" s="87"/>
      <c r="L44" s="87"/>
      <c r="M44" s="87"/>
      <c r="N44" s="87"/>
      <c r="O44" s="87">
        <v>500000</v>
      </c>
      <c r="P44" s="87"/>
      <c r="Q44" s="88">
        <f t="shared" si="4"/>
        <v>500000</v>
      </c>
    </row>
    <row r="45" spans="1:17" s="39" customFormat="1" ht="76.5" customHeight="1" x14ac:dyDescent="0.25">
      <c r="A45" s="61" t="s">
        <v>358</v>
      </c>
      <c r="B45" s="61" t="s">
        <v>208</v>
      </c>
      <c r="C45" s="61" t="s">
        <v>177</v>
      </c>
      <c r="D45" s="63" t="s">
        <v>209</v>
      </c>
      <c r="E45" s="87"/>
      <c r="F45" s="87"/>
      <c r="G45" s="87"/>
      <c r="H45" s="87"/>
      <c r="I45" s="87"/>
      <c r="J45" s="87">
        <f t="shared" si="11"/>
        <v>100000</v>
      </c>
      <c r="K45" s="87"/>
      <c r="L45" s="87">
        <v>100000</v>
      </c>
      <c r="M45" s="87"/>
      <c r="N45" s="87"/>
      <c r="O45" s="87"/>
      <c r="P45" s="87"/>
      <c r="Q45" s="88">
        <f t="shared" si="4"/>
        <v>100000</v>
      </c>
    </row>
    <row r="46" spans="1:17" s="39" customFormat="1" ht="74.25" customHeight="1" x14ac:dyDescent="0.25">
      <c r="A46" s="61" t="s">
        <v>303</v>
      </c>
      <c r="B46" s="61" t="s">
        <v>299</v>
      </c>
      <c r="C46" s="61" t="s">
        <v>56</v>
      </c>
      <c r="D46" s="92" t="s">
        <v>304</v>
      </c>
      <c r="E46" s="87">
        <f t="shared" si="10"/>
        <v>1475280</v>
      </c>
      <c r="F46" s="87">
        <v>1475280</v>
      </c>
      <c r="G46" s="87"/>
      <c r="H46" s="87"/>
      <c r="I46" s="87"/>
      <c r="J46" s="87">
        <f t="shared" si="11"/>
        <v>0</v>
      </c>
      <c r="K46" s="87"/>
      <c r="L46" s="87"/>
      <c r="M46" s="87"/>
      <c r="N46" s="87"/>
      <c r="O46" s="87"/>
      <c r="P46" s="87"/>
      <c r="Q46" s="88">
        <f t="shared" si="4"/>
        <v>1475280</v>
      </c>
    </row>
    <row r="47" spans="1:17" s="10" customFormat="1" ht="114.75" customHeight="1" x14ac:dyDescent="0.25">
      <c r="A47" s="59" t="s">
        <v>19</v>
      </c>
      <c r="B47" s="59"/>
      <c r="C47" s="59"/>
      <c r="D47" s="93" t="s">
        <v>20</v>
      </c>
      <c r="E47" s="88">
        <f>E48</f>
        <v>125894020</v>
      </c>
      <c r="F47" s="88">
        <f t="shared" ref="F47:P47" si="13">F48</f>
        <v>123620920</v>
      </c>
      <c r="G47" s="88">
        <f t="shared" si="13"/>
        <v>1719238</v>
      </c>
      <c r="H47" s="88">
        <f t="shared" si="13"/>
        <v>0</v>
      </c>
      <c r="I47" s="88">
        <f t="shared" si="13"/>
        <v>2273100</v>
      </c>
      <c r="J47" s="88">
        <f t="shared" si="13"/>
        <v>1146710</v>
      </c>
      <c r="K47" s="88">
        <f t="shared" si="13"/>
        <v>0</v>
      </c>
      <c r="L47" s="88">
        <f t="shared" si="13"/>
        <v>1146710</v>
      </c>
      <c r="M47" s="88">
        <f t="shared" si="13"/>
        <v>0</v>
      </c>
      <c r="N47" s="88">
        <f t="shared" si="13"/>
        <v>0</v>
      </c>
      <c r="O47" s="88">
        <f t="shared" si="13"/>
        <v>0</v>
      </c>
      <c r="P47" s="88">
        <f t="shared" si="13"/>
        <v>0</v>
      </c>
      <c r="Q47" s="88">
        <f t="shared" si="4"/>
        <v>127040730</v>
      </c>
    </row>
    <row r="48" spans="1:17" s="10" customFormat="1" ht="121.7" customHeight="1" x14ac:dyDescent="0.25">
      <c r="A48" s="59" t="s">
        <v>21</v>
      </c>
      <c r="B48" s="59"/>
      <c r="C48" s="59"/>
      <c r="D48" s="93" t="s">
        <v>20</v>
      </c>
      <c r="E48" s="88">
        <f t="shared" ref="E48:P48" si="14">SUM(E49:E55)</f>
        <v>125894020</v>
      </c>
      <c r="F48" s="88">
        <f t="shared" si="14"/>
        <v>123620920</v>
      </c>
      <c r="G48" s="88">
        <f t="shared" si="14"/>
        <v>1719238</v>
      </c>
      <c r="H48" s="88">
        <f t="shared" si="14"/>
        <v>0</v>
      </c>
      <c r="I48" s="88">
        <f t="shared" si="14"/>
        <v>2273100</v>
      </c>
      <c r="J48" s="88">
        <f t="shared" si="14"/>
        <v>1146710</v>
      </c>
      <c r="K48" s="88">
        <f t="shared" si="14"/>
        <v>0</v>
      </c>
      <c r="L48" s="88">
        <f t="shared" si="14"/>
        <v>1146710</v>
      </c>
      <c r="M48" s="88">
        <f t="shared" si="14"/>
        <v>0</v>
      </c>
      <c r="N48" s="88">
        <f t="shared" si="14"/>
        <v>0</v>
      </c>
      <c r="O48" s="88">
        <f t="shared" si="14"/>
        <v>0</v>
      </c>
      <c r="P48" s="88">
        <f t="shared" si="14"/>
        <v>0</v>
      </c>
      <c r="Q48" s="88">
        <f t="shared" si="4"/>
        <v>127040730</v>
      </c>
    </row>
    <row r="49" spans="1:17" s="39" customFormat="1" ht="168" customHeight="1" x14ac:dyDescent="0.25">
      <c r="A49" s="61" t="s">
        <v>125</v>
      </c>
      <c r="B49" s="61" t="s">
        <v>107</v>
      </c>
      <c r="C49" s="61" t="s">
        <v>50</v>
      </c>
      <c r="D49" s="92" t="s">
        <v>276</v>
      </c>
      <c r="E49" s="87">
        <f t="shared" ref="E49:E55" si="15">F49+I49</f>
        <v>2193920</v>
      </c>
      <c r="F49" s="87">
        <v>2193920</v>
      </c>
      <c r="G49" s="87">
        <v>1719238</v>
      </c>
      <c r="H49" s="87"/>
      <c r="I49" s="87"/>
      <c r="J49" s="87">
        <f>L49+O49</f>
        <v>0</v>
      </c>
      <c r="K49" s="87" t="s">
        <v>238</v>
      </c>
      <c r="L49" s="87"/>
      <c r="M49" s="87"/>
      <c r="N49" s="87"/>
      <c r="O49" s="87"/>
      <c r="P49" s="87"/>
      <c r="Q49" s="88">
        <f t="shared" si="4"/>
        <v>2193920</v>
      </c>
    </row>
    <row r="50" spans="1:17" s="26" customFormat="1" ht="90.75" customHeight="1" x14ac:dyDescent="0.3">
      <c r="A50" s="66" t="s">
        <v>262</v>
      </c>
      <c r="B50" s="66" t="s">
        <v>263</v>
      </c>
      <c r="C50" s="61" t="s">
        <v>126</v>
      </c>
      <c r="D50" s="95" t="s">
        <v>264</v>
      </c>
      <c r="E50" s="87">
        <f t="shared" si="15"/>
        <v>2235600</v>
      </c>
      <c r="F50" s="87">
        <v>2235600</v>
      </c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8">
        <f t="shared" si="4"/>
        <v>2235600</v>
      </c>
    </row>
    <row r="51" spans="1:17" s="26" customFormat="1" ht="88.5" customHeight="1" x14ac:dyDescent="0.3">
      <c r="A51" s="61" t="s">
        <v>127</v>
      </c>
      <c r="B51" s="61" t="s">
        <v>128</v>
      </c>
      <c r="C51" s="61" t="s">
        <v>126</v>
      </c>
      <c r="D51" s="92" t="s">
        <v>242</v>
      </c>
      <c r="E51" s="87">
        <f t="shared" si="15"/>
        <v>118275700</v>
      </c>
      <c r="F51" s="87">
        <v>118275700</v>
      </c>
      <c r="G51" s="87"/>
      <c r="H51" s="87"/>
      <c r="I51" s="87"/>
      <c r="J51" s="87">
        <f>L51+O51</f>
        <v>0</v>
      </c>
      <c r="K51" s="87"/>
      <c r="L51" s="87"/>
      <c r="M51" s="87"/>
      <c r="N51" s="87"/>
      <c r="O51" s="87"/>
      <c r="P51" s="87"/>
      <c r="Q51" s="88">
        <f t="shared" si="4"/>
        <v>118275700</v>
      </c>
    </row>
    <row r="52" spans="1:17" s="39" customFormat="1" ht="93.75" customHeight="1" x14ac:dyDescent="0.25">
      <c r="A52" s="61" t="s">
        <v>129</v>
      </c>
      <c r="B52" s="61" t="s">
        <v>130</v>
      </c>
      <c r="C52" s="61" t="s">
        <v>131</v>
      </c>
      <c r="D52" s="96" t="s">
        <v>132</v>
      </c>
      <c r="E52" s="87">
        <f t="shared" si="15"/>
        <v>2273100</v>
      </c>
      <c r="F52" s="87"/>
      <c r="G52" s="87"/>
      <c r="H52" s="87"/>
      <c r="I52" s="87">
        <v>2273100</v>
      </c>
      <c r="J52" s="87">
        <f>L52+O52</f>
        <v>0</v>
      </c>
      <c r="K52" s="87"/>
      <c r="L52" s="87"/>
      <c r="M52" s="87"/>
      <c r="N52" s="87"/>
      <c r="O52" s="87"/>
      <c r="P52" s="87"/>
      <c r="Q52" s="88">
        <f t="shared" si="4"/>
        <v>2273100</v>
      </c>
    </row>
    <row r="53" spans="1:17" s="39" customFormat="1" ht="399.75" customHeight="1" x14ac:dyDescent="0.25">
      <c r="A53" s="61" t="s">
        <v>311</v>
      </c>
      <c r="B53" s="61" t="s">
        <v>218</v>
      </c>
      <c r="C53" s="61" t="s">
        <v>71</v>
      </c>
      <c r="D53" s="97" t="s">
        <v>328</v>
      </c>
      <c r="E53" s="87">
        <f t="shared" si="15"/>
        <v>0</v>
      </c>
      <c r="F53" s="87"/>
      <c r="G53" s="87"/>
      <c r="H53" s="87"/>
      <c r="I53" s="87"/>
      <c r="J53" s="87">
        <f t="shared" ref="J53:J71" si="16">L53+O53</f>
        <v>996800</v>
      </c>
      <c r="K53" s="87"/>
      <c r="L53" s="87">
        <v>996800</v>
      </c>
      <c r="M53" s="87"/>
      <c r="N53" s="87"/>
      <c r="O53" s="87"/>
      <c r="P53" s="87"/>
      <c r="Q53" s="88">
        <f t="shared" si="4"/>
        <v>996800</v>
      </c>
    </row>
    <row r="54" spans="1:17" s="39" customFormat="1" ht="84" customHeight="1" x14ac:dyDescent="0.25">
      <c r="A54" s="61" t="s">
        <v>359</v>
      </c>
      <c r="B54" s="61" t="s">
        <v>208</v>
      </c>
      <c r="C54" s="61" t="s">
        <v>177</v>
      </c>
      <c r="D54" s="63" t="s">
        <v>209</v>
      </c>
      <c r="E54" s="87"/>
      <c r="F54" s="87"/>
      <c r="G54" s="87"/>
      <c r="H54" s="87"/>
      <c r="I54" s="87"/>
      <c r="J54" s="87">
        <f t="shared" si="16"/>
        <v>149910</v>
      </c>
      <c r="K54" s="87"/>
      <c r="L54" s="87">
        <v>149910</v>
      </c>
      <c r="M54" s="87"/>
      <c r="N54" s="87"/>
      <c r="O54" s="87"/>
      <c r="P54" s="87"/>
      <c r="Q54" s="88">
        <f t="shared" si="4"/>
        <v>149910</v>
      </c>
    </row>
    <row r="55" spans="1:17" s="39" customFormat="1" ht="69" customHeight="1" x14ac:dyDescent="0.25">
      <c r="A55" s="61" t="s">
        <v>298</v>
      </c>
      <c r="B55" s="61" t="s">
        <v>299</v>
      </c>
      <c r="C55" s="61" t="s">
        <v>56</v>
      </c>
      <c r="D55" s="98" t="s">
        <v>304</v>
      </c>
      <c r="E55" s="87">
        <f t="shared" si="15"/>
        <v>915700</v>
      </c>
      <c r="F55" s="87">
        <f>448200+467500</f>
        <v>915700</v>
      </c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8">
        <f t="shared" si="4"/>
        <v>915700</v>
      </c>
    </row>
    <row r="56" spans="1:17" s="10" customFormat="1" ht="132" customHeight="1" x14ac:dyDescent="0.25">
      <c r="A56" s="59" t="s">
        <v>22</v>
      </c>
      <c r="B56" s="59"/>
      <c r="C56" s="59"/>
      <c r="D56" s="93" t="s">
        <v>23</v>
      </c>
      <c r="E56" s="88">
        <f>E57</f>
        <v>158746832</v>
      </c>
      <c r="F56" s="88">
        <f t="shared" ref="F56:P56" si="17">F57</f>
        <v>158746832</v>
      </c>
      <c r="G56" s="88">
        <f t="shared" si="17"/>
        <v>72193227</v>
      </c>
      <c r="H56" s="88">
        <f t="shared" si="17"/>
        <v>2516669</v>
      </c>
      <c r="I56" s="88">
        <f t="shared" si="17"/>
        <v>0</v>
      </c>
      <c r="J56" s="88">
        <f t="shared" si="17"/>
        <v>102500</v>
      </c>
      <c r="K56" s="88">
        <f t="shared" si="17"/>
        <v>50000</v>
      </c>
      <c r="L56" s="88">
        <f t="shared" si="17"/>
        <v>52500</v>
      </c>
      <c r="M56" s="88">
        <f t="shared" si="17"/>
        <v>0</v>
      </c>
      <c r="N56" s="88">
        <f t="shared" si="17"/>
        <v>0</v>
      </c>
      <c r="O56" s="88">
        <f t="shared" si="17"/>
        <v>50000</v>
      </c>
      <c r="P56" s="88">
        <f t="shared" si="17"/>
        <v>0</v>
      </c>
      <c r="Q56" s="88">
        <f t="shared" si="4"/>
        <v>158849332</v>
      </c>
    </row>
    <row r="57" spans="1:17" s="10" customFormat="1" ht="113.25" customHeight="1" x14ac:dyDescent="0.25">
      <c r="A57" s="59" t="s">
        <v>24</v>
      </c>
      <c r="B57" s="59"/>
      <c r="C57" s="59"/>
      <c r="D57" s="93" t="s">
        <v>23</v>
      </c>
      <c r="E57" s="88">
        <f t="shared" ref="E57:Q57" si="18">SUM(E58:E71)</f>
        <v>158746832</v>
      </c>
      <c r="F57" s="88">
        <f t="shared" si="18"/>
        <v>158746832</v>
      </c>
      <c r="G57" s="88">
        <f t="shared" si="18"/>
        <v>72193227</v>
      </c>
      <c r="H57" s="88">
        <f t="shared" si="18"/>
        <v>2516669</v>
      </c>
      <c r="I57" s="88">
        <f t="shared" si="18"/>
        <v>0</v>
      </c>
      <c r="J57" s="88">
        <f t="shared" si="18"/>
        <v>102500</v>
      </c>
      <c r="K57" s="88">
        <f t="shared" si="18"/>
        <v>50000</v>
      </c>
      <c r="L57" s="88">
        <f t="shared" si="18"/>
        <v>52500</v>
      </c>
      <c r="M57" s="88">
        <f t="shared" si="18"/>
        <v>0</v>
      </c>
      <c r="N57" s="88">
        <f t="shared" si="18"/>
        <v>0</v>
      </c>
      <c r="O57" s="88">
        <f t="shared" si="18"/>
        <v>50000</v>
      </c>
      <c r="P57" s="88">
        <f t="shared" si="18"/>
        <v>0</v>
      </c>
      <c r="Q57" s="88">
        <f t="shared" si="18"/>
        <v>158849332</v>
      </c>
    </row>
    <row r="58" spans="1:17" s="10" customFormat="1" ht="132" customHeight="1" x14ac:dyDescent="0.25">
      <c r="A58" s="61" t="s">
        <v>133</v>
      </c>
      <c r="B58" s="61" t="s">
        <v>107</v>
      </c>
      <c r="C58" s="61" t="s">
        <v>50</v>
      </c>
      <c r="D58" s="92" t="s">
        <v>276</v>
      </c>
      <c r="E58" s="87">
        <f t="shared" ref="E58" si="19">F58+I58</f>
        <v>41171607</v>
      </c>
      <c r="F58" s="87">
        <v>41171607</v>
      </c>
      <c r="G58" s="87">
        <v>32904327</v>
      </c>
      <c r="H58" s="87"/>
      <c r="I58" s="88"/>
      <c r="J58" s="88"/>
      <c r="K58" s="88"/>
      <c r="L58" s="88"/>
      <c r="M58" s="88"/>
      <c r="N58" s="88"/>
      <c r="O58" s="88"/>
      <c r="P58" s="88"/>
      <c r="Q58" s="88">
        <f t="shared" si="4"/>
        <v>41171607</v>
      </c>
    </row>
    <row r="59" spans="1:17" s="10" customFormat="1" ht="78" customHeight="1" x14ac:dyDescent="0.25">
      <c r="A59" s="61" t="s">
        <v>135</v>
      </c>
      <c r="B59" s="61" t="s">
        <v>56</v>
      </c>
      <c r="C59" s="61" t="s">
        <v>57</v>
      </c>
      <c r="D59" s="92" t="s">
        <v>58</v>
      </c>
      <c r="E59" s="87">
        <f>F59+I59</f>
        <v>100000</v>
      </c>
      <c r="F59" s="87">
        <v>100000</v>
      </c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>
        <f t="shared" si="4"/>
        <v>100000</v>
      </c>
    </row>
    <row r="60" spans="1:17" s="10" customFormat="1" ht="108" customHeight="1" x14ac:dyDescent="0.25">
      <c r="A60" s="61" t="s">
        <v>136</v>
      </c>
      <c r="B60" s="61" t="s">
        <v>137</v>
      </c>
      <c r="C60" s="61" t="s">
        <v>114</v>
      </c>
      <c r="D60" s="92" t="s">
        <v>138</v>
      </c>
      <c r="E60" s="87">
        <f t="shared" ref="E60:E61" si="20">F60+I60</f>
        <v>460000</v>
      </c>
      <c r="F60" s="87">
        <v>460000</v>
      </c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>
        <f t="shared" si="4"/>
        <v>460000</v>
      </c>
    </row>
    <row r="61" spans="1:17" s="10" customFormat="1" ht="130.5" customHeight="1" x14ac:dyDescent="0.25">
      <c r="A61" s="61" t="s">
        <v>271</v>
      </c>
      <c r="B61" s="61" t="s">
        <v>272</v>
      </c>
      <c r="C61" s="61" t="s">
        <v>60</v>
      </c>
      <c r="D61" s="92" t="s">
        <v>273</v>
      </c>
      <c r="E61" s="54">
        <f t="shared" si="20"/>
        <v>580400</v>
      </c>
      <c r="F61" s="54">
        <v>580400</v>
      </c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>
        <f t="shared" ref="Q61:Q109" si="21">+E61+J61</f>
        <v>580400</v>
      </c>
    </row>
    <row r="62" spans="1:17" s="19" customFormat="1" ht="193.5" customHeight="1" x14ac:dyDescent="0.25">
      <c r="A62" s="61" t="s">
        <v>140</v>
      </c>
      <c r="B62" s="61" t="s">
        <v>141</v>
      </c>
      <c r="C62" s="61" t="s">
        <v>112</v>
      </c>
      <c r="D62" s="92" t="s">
        <v>289</v>
      </c>
      <c r="E62" s="87">
        <f t="shared" ref="E62:E69" si="22">F62+I62</f>
        <v>34066421</v>
      </c>
      <c r="F62" s="87">
        <v>34066421</v>
      </c>
      <c r="G62" s="87">
        <v>24547100</v>
      </c>
      <c r="H62" s="87">
        <v>959685</v>
      </c>
      <c r="I62" s="87"/>
      <c r="J62" s="87">
        <f t="shared" si="16"/>
        <v>52500</v>
      </c>
      <c r="K62" s="87"/>
      <c r="L62" s="87">
        <v>52500</v>
      </c>
      <c r="M62" s="87"/>
      <c r="N62" s="87"/>
      <c r="O62" s="87"/>
      <c r="P62" s="87"/>
      <c r="Q62" s="88">
        <f t="shared" si="21"/>
        <v>34118921</v>
      </c>
    </row>
    <row r="63" spans="1:17" s="19" customFormat="1" ht="105.75" customHeight="1" x14ac:dyDescent="0.25">
      <c r="A63" s="61" t="s">
        <v>142</v>
      </c>
      <c r="B63" s="61" t="s">
        <v>143</v>
      </c>
      <c r="C63" s="61" t="s">
        <v>109</v>
      </c>
      <c r="D63" s="92" t="s">
        <v>144</v>
      </c>
      <c r="E63" s="87">
        <f t="shared" si="22"/>
        <v>9254676</v>
      </c>
      <c r="F63" s="87">
        <v>9254676</v>
      </c>
      <c r="G63" s="87">
        <v>6915800</v>
      </c>
      <c r="H63" s="87">
        <v>261616</v>
      </c>
      <c r="I63" s="87"/>
      <c r="J63" s="87">
        <f t="shared" si="16"/>
        <v>0</v>
      </c>
      <c r="K63" s="87"/>
      <c r="L63" s="87"/>
      <c r="M63" s="87"/>
      <c r="N63" s="87"/>
      <c r="O63" s="87"/>
      <c r="P63" s="87"/>
      <c r="Q63" s="88">
        <f t="shared" si="21"/>
        <v>9254676</v>
      </c>
    </row>
    <row r="64" spans="1:17" s="19" customFormat="1" ht="221.25" customHeight="1" x14ac:dyDescent="0.25">
      <c r="A64" s="61" t="s">
        <v>351</v>
      </c>
      <c r="B64" s="61" t="s">
        <v>352</v>
      </c>
      <c r="C64" s="61" t="s">
        <v>139</v>
      </c>
      <c r="D64" s="92" t="s">
        <v>353</v>
      </c>
      <c r="E64" s="87">
        <f t="shared" si="22"/>
        <v>28783</v>
      </c>
      <c r="F64" s="87">
        <v>28783</v>
      </c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8">
        <f t="shared" si="21"/>
        <v>28783</v>
      </c>
    </row>
    <row r="65" spans="1:17" s="19" customFormat="1" ht="105" customHeight="1" x14ac:dyDescent="0.25">
      <c r="A65" s="61" t="s">
        <v>309</v>
      </c>
      <c r="B65" s="61" t="s">
        <v>179</v>
      </c>
      <c r="C65" s="61" t="s">
        <v>139</v>
      </c>
      <c r="D65" s="92" t="s">
        <v>294</v>
      </c>
      <c r="E65" s="87">
        <f t="shared" si="22"/>
        <v>10951335</v>
      </c>
      <c r="F65" s="87">
        <v>10951335</v>
      </c>
      <c r="G65" s="87">
        <v>7826000</v>
      </c>
      <c r="H65" s="87">
        <v>655368</v>
      </c>
      <c r="I65" s="87"/>
      <c r="J65" s="87">
        <f t="shared" si="16"/>
        <v>50000</v>
      </c>
      <c r="K65" s="87">
        <v>50000</v>
      </c>
      <c r="L65" s="87"/>
      <c r="M65" s="87"/>
      <c r="N65" s="87"/>
      <c r="O65" s="87">
        <v>50000</v>
      </c>
      <c r="P65" s="87"/>
      <c r="Q65" s="88">
        <f t="shared" si="21"/>
        <v>11001335</v>
      </c>
    </row>
    <row r="66" spans="1:17" s="19" customFormat="1" ht="291.75" customHeight="1" x14ac:dyDescent="0.25">
      <c r="A66" s="61" t="s">
        <v>145</v>
      </c>
      <c r="B66" s="61" t="s">
        <v>146</v>
      </c>
      <c r="C66" s="61" t="s">
        <v>109</v>
      </c>
      <c r="D66" s="92" t="s">
        <v>290</v>
      </c>
      <c r="E66" s="87">
        <f t="shared" si="22"/>
        <v>13456300</v>
      </c>
      <c r="F66" s="87">
        <v>13456300</v>
      </c>
      <c r="G66" s="87"/>
      <c r="H66" s="87"/>
      <c r="I66" s="87"/>
      <c r="J66" s="87">
        <f t="shared" si="16"/>
        <v>0</v>
      </c>
      <c r="K66" s="87"/>
      <c r="L66" s="87"/>
      <c r="M66" s="87"/>
      <c r="N66" s="87"/>
      <c r="O66" s="87"/>
      <c r="P66" s="87"/>
      <c r="Q66" s="88">
        <f t="shared" si="21"/>
        <v>13456300</v>
      </c>
    </row>
    <row r="67" spans="1:17" s="19" customFormat="1" ht="253.5" customHeight="1" x14ac:dyDescent="0.25">
      <c r="A67" s="61" t="s">
        <v>147</v>
      </c>
      <c r="B67" s="61" t="s">
        <v>148</v>
      </c>
      <c r="C67" s="61" t="s">
        <v>134</v>
      </c>
      <c r="D67" s="92" t="s">
        <v>149</v>
      </c>
      <c r="E67" s="87">
        <f t="shared" si="22"/>
        <v>7745300</v>
      </c>
      <c r="F67" s="87">
        <v>7745300</v>
      </c>
      <c r="G67" s="87"/>
      <c r="H67" s="87"/>
      <c r="I67" s="87"/>
      <c r="J67" s="87">
        <f t="shared" si="16"/>
        <v>0</v>
      </c>
      <c r="K67" s="87"/>
      <c r="L67" s="87"/>
      <c r="M67" s="87"/>
      <c r="N67" s="87"/>
      <c r="O67" s="87"/>
      <c r="P67" s="87"/>
      <c r="Q67" s="88">
        <f t="shared" si="21"/>
        <v>7745300</v>
      </c>
    </row>
    <row r="68" spans="1:17" s="19" customFormat="1" ht="145.5" customHeight="1" x14ac:dyDescent="0.25">
      <c r="A68" s="61" t="s">
        <v>150</v>
      </c>
      <c r="B68" s="61" t="s">
        <v>151</v>
      </c>
      <c r="C68" s="61" t="s">
        <v>114</v>
      </c>
      <c r="D68" s="92" t="s">
        <v>291</v>
      </c>
      <c r="E68" s="87">
        <f t="shared" si="22"/>
        <v>102300</v>
      </c>
      <c r="F68" s="87">
        <v>102300</v>
      </c>
      <c r="G68" s="87"/>
      <c r="H68" s="87"/>
      <c r="I68" s="87"/>
      <c r="J68" s="87">
        <f t="shared" si="16"/>
        <v>0</v>
      </c>
      <c r="K68" s="87"/>
      <c r="L68" s="87"/>
      <c r="M68" s="87"/>
      <c r="N68" s="87"/>
      <c r="O68" s="87"/>
      <c r="P68" s="87"/>
      <c r="Q68" s="88">
        <f t="shared" si="21"/>
        <v>102300</v>
      </c>
    </row>
    <row r="69" spans="1:17" s="19" customFormat="1" ht="81" customHeight="1" x14ac:dyDescent="0.25">
      <c r="A69" s="61" t="s">
        <v>316</v>
      </c>
      <c r="B69" s="61" t="s">
        <v>317</v>
      </c>
      <c r="C69" s="61" t="s">
        <v>318</v>
      </c>
      <c r="D69" s="92" t="s">
        <v>319</v>
      </c>
      <c r="E69" s="87">
        <f t="shared" si="22"/>
        <v>27890</v>
      </c>
      <c r="F69" s="87">
        <v>27890</v>
      </c>
      <c r="G69" s="87"/>
      <c r="H69" s="87"/>
      <c r="I69" s="87"/>
      <c r="J69" s="87">
        <f t="shared" si="16"/>
        <v>0</v>
      </c>
      <c r="K69" s="87"/>
      <c r="L69" s="87"/>
      <c r="M69" s="87"/>
      <c r="N69" s="87"/>
      <c r="O69" s="87"/>
      <c r="P69" s="87"/>
      <c r="Q69" s="88">
        <f t="shared" si="21"/>
        <v>27890</v>
      </c>
    </row>
    <row r="70" spans="1:17" s="39" customFormat="1" ht="107.25" customHeight="1" x14ac:dyDescent="0.25">
      <c r="A70" s="61" t="s">
        <v>152</v>
      </c>
      <c r="B70" s="61" t="s">
        <v>153</v>
      </c>
      <c r="C70" s="61" t="s">
        <v>115</v>
      </c>
      <c r="D70" s="92" t="s">
        <v>154</v>
      </c>
      <c r="E70" s="87">
        <f>F70+I70</f>
        <v>35156820</v>
      </c>
      <c r="F70" s="87">
        <v>35156820</v>
      </c>
      <c r="G70" s="87"/>
      <c r="H70" s="87">
        <v>640000</v>
      </c>
      <c r="I70" s="87"/>
      <c r="J70" s="87">
        <f t="shared" si="16"/>
        <v>0</v>
      </c>
      <c r="K70" s="87">
        <v>0</v>
      </c>
      <c r="L70" s="87"/>
      <c r="M70" s="87"/>
      <c r="N70" s="87"/>
      <c r="O70" s="87">
        <v>0</v>
      </c>
      <c r="P70" s="87"/>
      <c r="Q70" s="88">
        <f>+E70+J70</f>
        <v>35156820</v>
      </c>
    </row>
    <row r="71" spans="1:17" s="39" customFormat="1" ht="81" customHeight="1" x14ac:dyDescent="0.25">
      <c r="A71" s="61" t="s">
        <v>315</v>
      </c>
      <c r="B71" s="61" t="s">
        <v>312</v>
      </c>
      <c r="C71" s="64" t="s">
        <v>100</v>
      </c>
      <c r="D71" s="92" t="s">
        <v>313</v>
      </c>
      <c r="E71" s="87">
        <f>F71+I71</f>
        <v>5645000</v>
      </c>
      <c r="F71" s="87">
        <v>5645000</v>
      </c>
      <c r="G71" s="87"/>
      <c r="H71" s="87"/>
      <c r="I71" s="87"/>
      <c r="J71" s="87">
        <f t="shared" si="16"/>
        <v>0</v>
      </c>
      <c r="K71" s="87"/>
      <c r="L71" s="87"/>
      <c r="M71" s="87"/>
      <c r="N71" s="87"/>
      <c r="O71" s="87"/>
      <c r="P71" s="87"/>
      <c r="Q71" s="88">
        <f t="shared" si="21"/>
        <v>5645000</v>
      </c>
    </row>
    <row r="72" spans="1:17" s="10" customFormat="1" ht="93" customHeight="1" x14ac:dyDescent="0.25">
      <c r="A72" s="59" t="s">
        <v>25</v>
      </c>
      <c r="B72" s="59"/>
      <c r="C72" s="59"/>
      <c r="D72" s="93" t="s">
        <v>26</v>
      </c>
      <c r="E72" s="88">
        <f>E73</f>
        <v>133044855</v>
      </c>
      <c r="F72" s="88">
        <f t="shared" ref="F72:P72" si="23">F73</f>
        <v>124812698</v>
      </c>
      <c r="G72" s="88">
        <f t="shared" si="23"/>
        <v>84205127</v>
      </c>
      <c r="H72" s="88">
        <f t="shared" si="23"/>
        <v>6401639</v>
      </c>
      <c r="I72" s="88">
        <f t="shared" si="23"/>
        <v>8232157</v>
      </c>
      <c r="J72" s="88">
        <f t="shared" si="23"/>
        <v>9894605</v>
      </c>
      <c r="K72" s="88">
        <f t="shared" si="23"/>
        <v>0</v>
      </c>
      <c r="L72" s="88">
        <f t="shared" si="23"/>
        <v>9594605</v>
      </c>
      <c r="M72" s="88">
        <f t="shared" si="23"/>
        <v>5776900</v>
      </c>
      <c r="N72" s="88">
        <f t="shared" si="23"/>
        <v>219574</v>
      </c>
      <c r="O72" s="88">
        <f t="shared" si="23"/>
        <v>300000</v>
      </c>
      <c r="P72" s="88">
        <f t="shared" si="23"/>
        <v>0</v>
      </c>
      <c r="Q72" s="88">
        <f t="shared" si="21"/>
        <v>142939460</v>
      </c>
    </row>
    <row r="73" spans="1:17" s="10" customFormat="1" ht="83.25" customHeight="1" x14ac:dyDescent="0.25">
      <c r="A73" s="59" t="s">
        <v>27</v>
      </c>
      <c r="B73" s="59"/>
      <c r="C73" s="59"/>
      <c r="D73" s="93" t="s">
        <v>26</v>
      </c>
      <c r="E73" s="88">
        <f>SUM(E74:E82)</f>
        <v>133044855</v>
      </c>
      <c r="F73" s="88">
        <f>SUM(F74:F82)</f>
        <v>124812698</v>
      </c>
      <c r="G73" s="88">
        <f>SUM(G74:G82)</f>
        <v>84205127</v>
      </c>
      <c r="H73" s="88">
        <f>SUM(H74:H82)</f>
        <v>6401639</v>
      </c>
      <c r="I73" s="88">
        <f t="shared" ref="I73:O73" si="24">SUM(I74:I83)</f>
        <v>8232157</v>
      </c>
      <c r="J73" s="88">
        <f t="shared" si="24"/>
        <v>9894605</v>
      </c>
      <c r="K73" s="88">
        <f t="shared" si="24"/>
        <v>0</v>
      </c>
      <c r="L73" s="88">
        <f t="shared" si="24"/>
        <v>9594605</v>
      </c>
      <c r="M73" s="88">
        <f t="shared" si="24"/>
        <v>5776900</v>
      </c>
      <c r="N73" s="88">
        <f t="shared" si="24"/>
        <v>219574</v>
      </c>
      <c r="O73" s="88">
        <f t="shared" si="24"/>
        <v>300000</v>
      </c>
      <c r="P73" s="88">
        <f>SUM(P74:P82)</f>
        <v>0</v>
      </c>
      <c r="Q73" s="88">
        <f>SUM(Q74:Q82)</f>
        <v>142639460</v>
      </c>
    </row>
    <row r="74" spans="1:17" s="39" customFormat="1" ht="168.75" customHeight="1" x14ac:dyDescent="0.25">
      <c r="A74" s="61" t="s">
        <v>155</v>
      </c>
      <c r="B74" s="61" t="s">
        <v>107</v>
      </c>
      <c r="C74" s="61" t="s">
        <v>50</v>
      </c>
      <c r="D74" s="92" t="s">
        <v>276</v>
      </c>
      <c r="E74" s="87">
        <f t="shared" ref="E74" si="25">F74+I74</f>
        <v>2230646</v>
      </c>
      <c r="F74" s="87">
        <v>2230646</v>
      </c>
      <c r="G74" s="87">
        <v>1668212</v>
      </c>
      <c r="H74" s="87">
        <v>81799</v>
      </c>
      <c r="I74" s="87"/>
      <c r="J74" s="87">
        <f>L74+O74</f>
        <v>0</v>
      </c>
      <c r="K74" s="87"/>
      <c r="L74" s="87"/>
      <c r="M74" s="87"/>
      <c r="N74" s="87"/>
      <c r="O74" s="87"/>
      <c r="P74" s="87"/>
      <c r="Q74" s="88">
        <f t="shared" si="21"/>
        <v>2230646</v>
      </c>
    </row>
    <row r="75" spans="1:17" s="39" customFormat="1" ht="86.25" customHeight="1" x14ac:dyDescent="0.25">
      <c r="A75" s="61" t="s">
        <v>292</v>
      </c>
      <c r="B75" s="61" t="s">
        <v>293</v>
      </c>
      <c r="C75" s="61" t="s">
        <v>116</v>
      </c>
      <c r="D75" s="99" t="s">
        <v>305</v>
      </c>
      <c r="E75" s="87">
        <f>F75+I75</f>
        <v>83685583</v>
      </c>
      <c r="F75" s="87">
        <v>83685583</v>
      </c>
      <c r="G75" s="87">
        <v>63917815</v>
      </c>
      <c r="H75" s="87">
        <v>2952940</v>
      </c>
      <c r="I75" s="87"/>
      <c r="J75" s="87">
        <f t="shared" ref="J75:J81" si="26">L75+O75</f>
        <v>8755650</v>
      </c>
      <c r="K75" s="87"/>
      <c r="L75" s="87">
        <v>8755650</v>
      </c>
      <c r="M75" s="87">
        <v>5551400</v>
      </c>
      <c r="N75" s="87">
        <v>186500</v>
      </c>
      <c r="O75" s="87"/>
      <c r="P75" s="87"/>
      <c r="Q75" s="88">
        <f t="shared" si="21"/>
        <v>92441233</v>
      </c>
    </row>
    <row r="76" spans="1:17" s="39" customFormat="1" ht="76.7" customHeight="1" x14ac:dyDescent="0.25">
      <c r="A76" s="61" t="s">
        <v>156</v>
      </c>
      <c r="B76" s="61" t="s">
        <v>157</v>
      </c>
      <c r="C76" s="61" t="s">
        <v>158</v>
      </c>
      <c r="D76" s="92" t="s">
        <v>159</v>
      </c>
      <c r="E76" s="87">
        <f t="shared" ref="E76:E77" si="27">F76+I76</f>
        <v>12107540</v>
      </c>
      <c r="F76" s="87">
        <v>12107540</v>
      </c>
      <c r="G76" s="87">
        <v>7720800</v>
      </c>
      <c r="H76" s="87">
        <v>1818840</v>
      </c>
      <c r="I76" s="87"/>
      <c r="J76" s="87">
        <f t="shared" si="26"/>
        <v>380955</v>
      </c>
      <c r="K76" s="87"/>
      <c r="L76" s="87">
        <v>380955</v>
      </c>
      <c r="M76" s="87">
        <v>125500</v>
      </c>
      <c r="N76" s="87">
        <v>11000</v>
      </c>
      <c r="O76" s="87"/>
      <c r="P76" s="87"/>
      <c r="Q76" s="88">
        <f t="shared" si="21"/>
        <v>12488495</v>
      </c>
    </row>
    <row r="77" spans="1:17" s="39" customFormat="1" ht="126.75" customHeight="1" x14ac:dyDescent="0.25">
      <c r="A77" s="61" t="s">
        <v>160</v>
      </c>
      <c r="B77" s="61" t="s">
        <v>161</v>
      </c>
      <c r="C77" s="61" t="s">
        <v>162</v>
      </c>
      <c r="D77" s="92" t="s">
        <v>163</v>
      </c>
      <c r="E77" s="87">
        <f t="shared" si="27"/>
        <v>12707730</v>
      </c>
      <c r="F77" s="87">
        <v>12707730</v>
      </c>
      <c r="G77" s="87">
        <v>8429300</v>
      </c>
      <c r="H77" s="87">
        <v>1411630</v>
      </c>
      <c r="I77" s="87"/>
      <c r="J77" s="87">
        <f t="shared" si="26"/>
        <v>458000</v>
      </c>
      <c r="K77" s="87">
        <f>1420000-1420000</f>
        <v>0</v>
      </c>
      <c r="L77" s="87">
        <v>458000</v>
      </c>
      <c r="M77" s="87">
        <v>100000</v>
      </c>
      <c r="N77" s="87">
        <v>22074</v>
      </c>
      <c r="O77" s="87"/>
      <c r="P77" s="87"/>
      <c r="Q77" s="88">
        <f t="shared" si="21"/>
        <v>13165730</v>
      </c>
    </row>
    <row r="78" spans="1:17" s="39" customFormat="1" ht="76.5" customHeight="1" x14ac:dyDescent="0.25">
      <c r="A78" s="61" t="s">
        <v>164</v>
      </c>
      <c r="B78" s="61" t="s">
        <v>165</v>
      </c>
      <c r="C78" s="61" t="s">
        <v>166</v>
      </c>
      <c r="D78" s="92" t="s">
        <v>167</v>
      </c>
      <c r="E78" s="87">
        <f>F78+I78</f>
        <v>1432700</v>
      </c>
      <c r="F78" s="87">
        <v>1432700</v>
      </c>
      <c r="G78" s="87"/>
      <c r="H78" s="87"/>
      <c r="I78" s="87"/>
      <c r="J78" s="87">
        <f t="shared" si="26"/>
        <v>0</v>
      </c>
      <c r="K78" s="87"/>
      <c r="L78" s="87"/>
      <c r="M78" s="87"/>
      <c r="N78" s="87"/>
      <c r="O78" s="87"/>
      <c r="P78" s="87"/>
      <c r="Q78" s="88">
        <f t="shared" si="21"/>
        <v>1432700</v>
      </c>
    </row>
    <row r="79" spans="1:17" s="39" customFormat="1" ht="84" customHeight="1" x14ac:dyDescent="0.25">
      <c r="A79" s="61" t="s">
        <v>168</v>
      </c>
      <c r="B79" s="61" t="s">
        <v>169</v>
      </c>
      <c r="C79" s="61" t="s">
        <v>170</v>
      </c>
      <c r="D79" s="92" t="s">
        <v>171</v>
      </c>
      <c r="E79" s="87">
        <f t="shared" ref="E79:E82" si="28">F79+I79</f>
        <v>3349130</v>
      </c>
      <c r="F79" s="87">
        <v>3349130</v>
      </c>
      <c r="G79" s="87">
        <v>2469000</v>
      </c>
      <c r="H79" s="87">
        <v>136430</v>
      </c>
      <c r="I79" s="87"/>
      <c r="J79" s="87">
        <f t="shared" si="26"/>
        <v>0</v>
      </c>
      <c r="K79" s="87"/>
      <c r="L79" s="87"/>
      <c r="M79" s="87"/>
      <c r="N79" s="87"/>
      <c r="O79" s="87"/>
      <c r="P79" s="87"/>
      <c r="Q79" s="88">
        <f t="shared" si="21"/>
        <v>3349130</v>
      </c>
    </row>
    <row r="80" spans="1:17" s="39" customFormat="1" ht="84" customHeight="1" x14ac:dyDescent="0.25">
      <c r="A80" s="61" t="s">
        <v>172</v>
      </c>
      <c r="B80" s="61" t="s">
        <v>173</v>
      </c>
      <c r="C80" s="61" t="s">
        <v>170</v>
      </c>
      <c r="D80" s="92" t="s">
        <v>174</v>
      </c>
      <c r="E80" s="87">
        <f t="shared" si="28"/>
        <v>5299369</v>
      </c>
      <c r="F80" s="87">
        <f>4992100+307269</f>
        <v>5299369</v>
      </c>
      <c r="G80" s="87"/>
      <c r="H80" s="87"/>
      <c r="I80" s="87"/>
      <c r="J80" s="87">
        <f t="shared" si="26"/>
        <v>0</v>
      </c>
      <c r="K80" s="87"/>
      <c r="L80" s="87"/>
      <c r="M80" s="87"/>
      <c r="N80" s="87"/>
      <c r="O80" s="87"/>
      <c r="P80" s="87"/>
      <c r="Q80" s="88">
        <f t="shared" si="21"/>
        <v>5299369</v>
      </c>
    </row>
    <row r="81" spans="1:17" s="39" customFormat="1" ht="90.75" customHeight="1" x14ac:dyDescent="0.25">
      <c r="A81" s="61" t="s">
        <v>175</v>
      </c>
      <c r="B81" s="61" t="s">
        <v>63</v>
      </c>
      <c r="C81" s="61" t="s">
        <v>62</v>
      </c>
      <c r="D81" s="92" t="s">
        <v>64</v>
      </c>
      <c r="E81" s="87">
        <f t="shared" si="28"/>
        <v>8232157</v>
      </c>
      <c r="F81" s="87"/>
      <c r="G81" s="87"/>
      <c r="H81" s="87"/>
      <c r="I81" s="87">
        <v>8232157</v>
      </c>
      <c r="J81" s="87">
        <f t="shared" si="26"/>
        <v>0</v>
      </c>
      <c r="K81" s="87"/>
      <c r="L81" s="87"/>
      <c r="M81" s="87"/>
      <c r="N81" s="87"/>
      <c r="O81" s="87"/>
      <c r="P81" s="87"/>
      <c r="Q81" s="88">
        <f t="shared" si="21"/>
        <v>8232157</v>
      </c>
    </row>
    <row r="82" spans="1:17" s="39" customFormat="1" ht="90.75" customHeight="1" x14ac:dyDescent="0.25">
      <c r="A82" s="61" t="s">
        <v>329</v>
      </c>
      <c r="B82" s="61" t="s">
        <v>312</v>
      </c>
      <c r="C82" s="64" t="s">
        <v>100</v>
      </c>
      <c r="D82" s="92" t="s">
        <v>313</v>
      </c>
      <c r="E82" s="87">
        <f t="shared" si="28"/>
        <v>4000000</v>
      </c>
      <c r="F82" s="87">
        <v>4000000</v>
      </c>
      <c r="G82" s="87"/>
      <c r="H82" s="87"/>
      <c r="I82" s="87"/>
      <c r="J82" s="87">
        <f t="shared" ref="J82:J83" si="29">L82+O82</f>
        <v>0</v>
      </c>
      <c r="K82" s="87"/>
      <c r="L82" s="87"/>
      <c r="M82" s="87"/>
      <c r="N82" s="87"/>
      <c r="O82" s="87"/>
      <c r="P82" s="87"/>
      <c r="Q82" s="88">
        <f t="shared" si="21"/>
        <v>4000000</v>
      </c>
    </row>
    <row r="83" spans="1:17" s="39" customFormat="1" ht="90.75" customHeight="1" x14ac:dyDescent="0.25">
      <c r="A83" s="61" t="s">
        <v>360</v>
      </c>
      <c r="B83" s="61" t="s">
        <v>208</v>
      </c>
      <c r="C83" s="64" t="s">
        <v>177</v>
      </c>
      <c r="D83" s="63" t="s">
        <v>209</v>
      </c>
      <c r="E83" s="87"/>
      <c r="F83" s="87"/>
      <c r="G83" s="87"/>
      <c r="H83" s="87"/>
      <c r="I83" s="87"/>
      <c r="J83" s="87">
        <f t="shared" si="29"/>
        <v>300000</v>
      </c>
      <c r="K83" s="87"/>
      <c r="L83" s="87"/>
      <c r="M83" s="87"/>
      <c r="N83" s="87"/>
      <c r="O83" s="54">
        <v>300000</v>
      </c>
      <c r="P83" s="87"/>
      <c r="Q83" s="88">
        <f t="shared" si="21"/>
        <v>300000</v>
      </c>
    </row>
    <row r="84" spans="1:17" s="10" customFormat="1" ht="119.25" customHeight="1" x14ac:dyDescent="0.25">
      <c r="A84" s="59" t="s">
        <v>28</v>
      </c>
      <c r="B84" s="59"/>
      <c r="C84" s="59"/>
      <c r="D84" s="93" t="s">
        <v>29</v>
      </c>
      <c r="E84" s="88">
        <f>E85</f>
        <v>40682301</v>
      </c>
      <c r="F84" s="88">
        <f t="shared" ref="F84:P84" si="30">F85</f>
        <v>40682301</v>
      </c>
      <c r="G84" s="88">
        <f t="shared" si="30"/>
        <v>22956819</v>
      </c>
      <c r="H84" s="88">
        <f t="shared" si="30"/>
        <v>5376847</v>
      </c>
      <c r="I84" s="88">
        <f t="shared" si="30"/>
        <v>0</v>
      </c>
      <c r="J84" s="88">
        <f t="shared" si="30"/>
        <v>0</v>
      </c>
      <c r="K84" s="88">
        <f t="shared" si="30"/>
        <v>0</v>
      </c>
      <c r="L84" s="88">
        <f t="shared" si="30"/>
        <v>0</v>
      </c>
      <c r="M84" s="88">
        <f t="shared" si="30"/>
        <v>0</v>
      </c>
      <c r="N84" s="88">
        <f t="shared" si="30"/>
        <v>0</v>
      </c>
      <c r="O84" s="88">
        <f t="shared" si="30"/>
        <v>0</v>
      </c>
      <c r="P84" s="88">
        <f t="shared" si="30"/>
        <v>0</v>
      </c>
      <c r="Q84" s="88">
        <f t="shared" si="21"/>
        <v>40682301</v>
      </c>
    </row>
    <row r="85" spans="1:17" s="29" customFormat="1" ht="127.5" customHeight="1" x14ac:dyDescent="0.25">
      <c r="A85" s="59" t="s">
        <v>30</v>
      </c>
      <c r="B85" s="59"/>
      <c r="C85" s="59"/>
      <c r="D85" s="93" t="s">
        <v>29</v>
      </c>
      <c r="E85" s="88">
        <f t="shared" ref="E85:Q85" si="31">SUM(E86:E96)</f>
        <v>40682301</v>
      </c>
      <c r="F85" s="88">
        <f t="shared" si="31"/>
        <v>40682301</v>
      </c>
      <c r="G85" s="88">
        <f t="shared" si="31"/>
        <v>22956819</v>
      </c>
      <c r="H85" s="88">
        <f t="shared" si="31"/>
        <v>5376847</v>
      </c>
      <c r="I85" s="88">
        <f t="shared" si="31"/>
        <v>0</v>
      </c>
      <c r="J85" s="88">
        <f t="shared" si="31"/>
        <v>0</v>
      </c>
      <c r="K85" s="88">
        <f t="shared" si="31"/>
        <v>0</v>
      </c>
      <c r="L85" s="88">
        <f t="shared" si="31"/>
        <v>0</v>
      </c>
      <c r="M85" s="88">
        <f t="shared" si="31"/>
        <v>0</v>
      </c>
      <c r="N85" s="88">
        <f t="shared" si="31"/>
        <v>0</v>
      </c>
      <c r="O85" s="88">
        <f t="shared" si="31"/>
        <v>0</v>
      </c>
      <c r="P85" s="88">
        <f t="shared" si="31"/>
        <v>0</v>
      </c>
      <c r="Q85" s="88">
        <f t="shared" si="31"/>
        <v>40682301</v>
      </c>
    </row>
    <row r="86" spans="1:17" s="29" customFormat="1" ht="164.25" customHeight="1" x14ac:dyDescent="0.25">
      <c r="A86" s="61" t="s">
        <v>308</v>
      </c>
      <c r="B86" s="61" t="s">
        <v>107</v>
      </c>
      <c r="C86" s="61" t="s">
        <v>50</v>
      </c>
      <c r="D86" s="92" t="s">
        <v>276</v>
      </c>
      <c r="E86" s="87">
        <f t="shared" ref="E86" si="32">F86+I86</f>
        <v>4385824</v>
      </c>
      <c r="F86" s="87">
        <v>4385824</v>
      </c>
      <c r="G86" s="87">
        <v>3496266</v>
      </c>
      <c r="H86" s="87"/>
      <c r="I86" s="87"/>
      <c r="J86" s="87"/>
      <c r="K86" s="87"/>
      <c r="L86" s="87"/>
      <c r="M86" s="87"/>
      <c r="N86" s="87"/>
      <c r="O86" s="87"/>
      <c r="P86" s="88"/>
      <c r="Q86" s="88">
        <f t="shared" si="21"/>
        <v>4385824</v>
      </c>
    </row>
    <row r="87" spans="1:17" s="19" customFormat="1" ht="128.25" customHeight="1" x14ac:dyDescent="0.25">
      <c r="A87" s="61" t="s">
        <v>265</v>
      </c>
      <c r="B87" s="61" t="s">
        <v>266</v>
      </c>
      <c r="C87" s="61" t="s">
        <v>139</v>
      </c>
      <c r="D87" s="92" t="s">
        <v>306</v>
      </c>
      <c r="E87" s="87">
        <f t="shared" ref="E87:E96" si="33">F87+I87</f>
        <v>64160</v>
      </c>
      <c r="F87" s="87">
        <v>64160</v>
      </c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8">
        <f t="shared" si="21"/>
        <v>64160</v>
      </c>
    </row>
    <row r="88" spans="1:17" s="19" customFormat="1" ht="84.75" customHeight="1" x14ac:dyDescent="0.25">
      <c r="A88" s="61" t="s">
        <v>180</v>
      </c>
      <c r="B88" s="61" t="s">
        <v>181</v>
      </c>
      <c r="C88" s="61" t="s">
        <v>139</v>
      </c>
      <c r="D88" s="92" t="s">
        <v>182</v>
      </c>
      <c r="E88" s="87">
        <f t="shared" si="33"/>
        <v>124200</v>
      </c>
      <c r="F88" s="87">
        <v>124200</v>
      </c>
      <c r="G88" s="87"/>
      <c r="H88" s="87"/>
      <c r="I88" s="87"/>
      <c r="J88" s="87">
        <f t="shared" ref="J88:J90" si="34">L88+O88</f>
        <v>0</v>
      </c>
      <c r="K88" s="87"/>
      <c r="L88" s="87"/>
      <c r="M88" s="87"/>
      <c r="N88" s="87"/>
      <c r="O88" s="87"/>
      <c r="P88" s="87"/>
      <c r="Q88" s="88">
        <f t="shared" si="21"/>
        <v>124200</v>
      </c>
    </row>
    <row r="89" spans="1:17" s="19" customFormat="1" ht="157.5" customHeight="1" x14ac:dyDescent="0.25">
      <c r="A89" s="61" t="s">
        <v>183</v>
      </c>
      <c r="B89" s="61" t="s">
        <v>184</v>
      </c>
      <c r="C89" s="61" t="s">
        <v>139</v>
      </c>
      <c r="D89" s="92" t="s">
        <v>185</v>
      </c>
      <c r="E89" s="87">
        <f t="shared" si="33"/>
        <v>471168</v>
      </c>
      <c r="F89" s="87">
        <v>471168</v>
      </c>
      <c r="G89" s="87"/>
      <c r="H89" s="87"/>
      <c r="I89" s="87"/>
      <c r="J89" s="87">
        <f t="shared" si="34"/>
        <v>0</v>
      </c>
      <c r="K89" s="87"/>
      <c r="L89" s="87"/>
      <c r="M89" s="87"/>
      <c r="N89" s="87"/>
      <c r="O89" s="87"/>
      <c r="P89" s="87"/>
      <c r="Q89" s="88">
        <f t="shared" si="21"/>
        <v>471168</v>
      </c>
    </row>
    <row r="90" spans="1:17" s="19" customFormat="1" ht="87.75" customHeight="1" x14ac:dyDescent="0.25">
      <c r="A90" s="61" t="s">
        <v>186</v>
      </c>
      <c r="B90" s="61" t="s">
        <v>187</v>
      </c>
      <c r="C90" s="61" t="s">
        <v>139</v>
      </c>
      <c r="D90" s="92" t="s">
        <v>188</v>
      </c>
      <c r="E90" s="87">
        <f t="shared" si="33"/>
        <v>14459052</v>
      </c>
      <c r="F90" s="87">
        <f>14272712+186340</f>
        <v>14459052</v>
      </c>
      <c r="G90" s="87">
        <v>8325820</v>
      </c>
      <c r="H90" s="87">
        <v>3345068</v>
      </c>
      <c r="I90" s="87"/>
      <c r="J90" s="87">
        <f t="shared" si="34"/>
        <v>0</v>
      </c>
      <c r="K90" s="87"/>
      <c r="L90" s="87"/>
      <c r="M90" s="87"/>
      <c r="N90" s="87"/>
      <c r="O90" s="87"/>
      <c r="P90" s="87"/>
      <c r="Q90" s="88">
        <f t="shared" si="21"/>
        <v>14459052</v>
      </c>
    </row>
    <row r="91" spans="1:17" s="19" customFormat="1" ht="72.75" customHeight="1" x14ac:dyDescent="0.25">
      <c r="A91" s="61" t="s">
        <v>189</v>
      </c>
      <c r="B91" s="61" t="s">
        <v>190</v>
      </c>
      <c r="C91" s="61" t="s">
        <v>139</v>
      </c>
      <c r="D91" s="92" t="s">
        <v>191</v>
      </c>
      <c r="E91" s="87">
        <f t="shared" si="33"/>
        <v>1216826</v>
      </c>
      <c r="F91" s="87">
        <v>1216826</v>
      </c>
      <c r="G91" s="87">
        <v>905019</v>
      </c>
      <c r="H91" s="87"/>
      <c r="I91" s="87"/>
      <c r="J91" s="87">
        <f>L91+O91</f>
        <v>0</v>
      </c>
      <c r="K91" s="87"/>
      <c r="L91" s="87"/>
      <c r="M91" s="87"/>
      <c r="N91" s="87"/>
      <c r="O91" s="87"/>
      <c r="P91" s="87"/>
      <c r="Q91" s="88">
        <f t="shared" si="21"/>
        <v>1216826</v>
      </c>
    </row>
    <row r="92" spans="1:17" s="19" customFormat="1" ht="120" customHeight="1" x14ac:dyDescent="0.25">
      <c r="A92" s="61" t="s">
        <v>192</v>
      </c>
      <c r="B92" s="61" t="s">
        <v>193</v>
      </c>
      <c r="C92" s="61" t="s">
        <v>123</v>
      </c>
      <c r="D92" s="92" t="s">
        <v>194</v>
      </c>
      <c r="E92" s="87">
        <f t="shared" si="33"/>
        <v>1298660</v>
      </c>
      <c r="F92" s="87">
        <f>1485000-186340</f>
        <v>1298660</v>
      </c>
      <c r="G92" s="87"/>
      <c r="H92" s="87"/>
      <c r="I92" s="87"/>
      <c r="J92" s="87">
        <f t="shared" ref="J92:J93" si="35">+L92+O92</f>
        <v>0</v>
      </c>
      <c r="K92" s="87"/>
      <c r="L92" s="87"/>
      <c r="M92" s="87"/>
      <c r="N92" s="87"/>
      <c r="O92" s="87"/>
      <c r="P92" s="87"/>
      <c r="Q92" s="88">
        <f t="shared" si="21"/>
        <v>1298660</v>
      </c>
    </row>
    <row r="93" spans="1:17" s="19" customFormat="1" ht="126.75" customHeight="1" x14ac:dyDescent="0.25">
      <c r="A93" s="61" t="s">
        <v>195</v>
      </c>
      <c r="B93" s="61" t="s">
        <v>196</v>
      </c>
      <c r="C93" s="61" t="s">
        <v>123</v>
      </c>
      <c r="D93" s="92" t="s">
        <v>197</v>
      </c>
      <c r="E93" s="87">
        <f t="shared" si="33"/>
        <v>1343200</v>
      </c>
      <c r="F93" s="87">
        <v>1343200</v>
      </c>
      <c r="G93" s="87"/>
      <c r="H93" s="87"/>
      <c r="I93" s="87"/>
      <c r="J93" s="87">
        <f t="shared" si="35"/>
        <v>0</v>
      </c>
      <c r="K93" s="87"/>
      <c r="L93" s="87"/>
      <c r="M93" s="87"/>
      <c r="N93" s="87"/>
      <c r="O93" s="87"/>
      <c r="P93" s="87"/>
      <c r="Q93" s="88">
        <f t="shared" si="21"/>
        <v>1343200</v>
      </c>
    </row>
    <row r="94" spans="1:17" s="19" customFormat="1" ht="127.5" customHeight="1" x14ac:dyDescent="0.25">
      <c r="A94" s="61" t="s">
        <v>198</v>
      </c>
      <c r="B94" s="61" t="s">
        <v>199</v>
      </c>
      <c r="C94" s="61" t="s">
        <v>123</v>
      </c>
      <c r="D94" s="92" t="s">
        <v>200</v>
      </c>
      <c r="E94" s="87">
        <f t="shared" si="33"/>
        <v>55400</v>
      </c>
      <c r="F94" s="87">
        <v>55400</v>
      </c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8">
        <f t="shared" si="21"/>
        <v>55400</v>
      </c>
    </row>
    <row r="95" spans="1:17" s="19" customFormat="1" ht="115.5" customHeight="1" x14ac:dyDescent="0.25">
      <c r="A95" s="61" t="s">
        <v>201</v>
      </c>
      <c r="B95" s="61" t="s">
        <v>122</v>
      </c>
      <c r="C95" s="61" t="s">
        <v>123</v>
      </c>
      <c r="D95" s="92" t="s">
        <v>124</v>
      </c>
      <c r="E95" s="87">
        <f t="shared" si="33"/>
        <v>16333091</v>
      </c>
      <c r="F95" s="87">
        <v>16333091</v>
      </c>
      <c r="G95" s="87">
        <v>10229714</v>
      </c>
      <c r="H95" s="87">
        <v>2031779</v>
      </c>
      <c r="I95" s="87"/>
      <c r="J95" s="87">
        <f t="shared" ref="J95" si="36">L95+O95</f>
        <v>0</v>
      </c>
      <c r="K95" s="87"/>
      <c r="L95" s="87"/>
      <c r="M95" s="87"/>
      <c r="N95" s="87"/>
      <c r="O95" s="87"/>
      <c r="P95" s="87"/>
      <c r="Q95" s="88">
        <f t="shared" si="21"/>
        <v>16333091</v>
      </c>
    </row>
    <row r="96" spans="1:17" s="19" customFormat="1" ht="183" customHeight="1" x14ac:dyDescent="0.25">
      <c r="A96" s="61" t="s">
        <v>202</v>
      </c>
      <c r="B96" s="61" t="s">
        <v>203</v>
      </c>
      <c r="C96" s="61" t="s">
        <v>123</v>
      </c>
      <c r="D96" s="92" t="s">
        <v>307</v>
      </c>
      <c r="E96" s="87">
        <f t="shared" si="33"/>
        <v>930720</v>
      </c>
      <c r="F96" s="87">
        <v>930720</v>
      </c>
      <c r="G96" s="87"/>
      <c r="H96" s="87"/>
      <c r="I96" s="87"/>
      <c r="J96" s="87">
        <f>L96+O96</f>
        <v>0</v>
      </c>
      <c r="K96" s="87"/>
      <c r="L96" s="87"/>
      <c r="M96" s="87"/>
      <c r="N96" s="87"/>
      <c r="O96" s="87"/>
      <c r="P96" s="87"/>
      <c r="Q96" s="88">
        <f t="shared" si="21"/>
        <v>930720</v>
      </c>
    </row>
    <row r="97" spans="1:17" s="10" customFormat="1" ht="134.25" customHeight="1" x14ac:dyDescent="0.25">
      <c r="A97" s="59" t="s">
        <v>31</v>
      </c>
      <c r="B97" s="59"/>
      <c r="C97" s="59"/>
      <c r="D97" s="93" t="s">
        <v>32</v>
      </c>
      <c r="E97" s="88">
        <f>E98</f>
        <v>14959300</v>
      </c>
      <c r="F97" s="88">
        <f t="shared" ref="F97:P97" si="37">F98</f>
        <v>12185300</v>
      </c>
      <c r="G97" s="88">
        <f t="shared" si="37"/>
        <v>5334889</v>
      </c>
      <c r="H97" s="88">
        <f t="shared" si="37"/>
        <v>36328</v>
      </c>
      <c r="I97" s="88">
        <f t="shared" si="37"/>
        <v>2774000</v>
      </c>
      <c r="J97" s="88">
        <f t="shared" si="37"/>
        <v>818000</v>
      </c>
      <c r="K97" s="88">
        <f t="shared" si="37"/>
        <v>0</v>
      </c>
      <c r="L97" s="88">
        <f t="shared" si="37"/>
        <v>818000</v>
      </c>
      <c r="M97" s="88">
        <f t="shared" si="37"/>
        <v>0</v>
      </c>
      <c r="N97" s="88">
        <f t="shared" si="37"/>
        <v>0</v>
      </c>
      <c r="O97" s="88">
        <f t="shared" si="37"/>
        <v>0</v>
      </c>
      <c r="P97" s="88">
        <f t="shared" si="37"/>
        <v>0</v>
      </c>
      <c r="Q97" s="88">
        <f t="shared" si="21"/>
        <v>15777300</v>
      </c>
    </row>
    <row r="98" spans="1:17" s="10" customFormat="1" ht="142.5" customHeight="1" x14ac:dyDescent="0.25">
      <c r="A98" s="59" t="s">
        <v>33</v>
      </c>
      <c r="B98" s="59"/>
      <c r="C98" s="59"/>
      <c r="D98" s="93" t="s">
        <v>32</v>
      </c>
      <c r="E98" s="88">
        <f t="shared" ref="E98:P98" si="38">SUM(E99:E104)</f>
        <v>14959300</v>
      </c>
      <c r="F98" s="88">
        <f t="shared" si="38"/>
        <v>12185300</v>
      </c>
      <c r="G98" s="88">
        <f t="shared" si="38"/>
        <v>5334889</v>
      </c>
      <c r="H98" s="88">
        <f t="shared" si="38"/>
        <v>36328</v>
      </c>
      <c r="I98" s="88">
        <f t="shared" si="38"/>
        <v>2774000</v>
      </c>
      <c r="J98" s="88">
        <f t="shared" si="38"/>
        <v>818000</v>
      </c>
      <c r="K98" s="88">
        <f t="shared" si="38"/>
        <v>0</v>
      </c>
      <c r="L98" s="88">
        <f t="shared" si="38"/>
        <v>818000</v>
      </c>
      <c r="M98" s="88">
        <f t="shared" si="38"/>
        <v>0</v>
      </c>
      <c r="N98" s="88">
        <f t="shared" si="38"/>
        <v>0</v>
      </c>
      <c r="O98" s="88">
        <f t="shared" si="38"/>
        <v>0</v>
      </c>
      <c r="P98" s="88">
        <f t="shared" si="38"/>
        <v>0</v>
      </c>
      <c r="Q98" s="88">
        <f>+E98+J98</f>
        <v>15777300</v>
      </c>
    </row>
    <row r="99" spans="1:17" s="39" customFormat="1" ht="177" customHeight="1" x14ac:dyDescent="0.25">
      <c r="A99" s="61" t="s">
        <v>204</v>
      </c>
      <c r="B99" s="61" t="s">
        <v>107</v>
      </c>
      <c r="C99" s="61" t="s">
        <v>50</v>
      </c>
      <c r="D99" s="92" t="s">
        <v>276</v>
      </c>
      <c r="E99" s="87">
        <f t="shared" ref="E99" si="39">F99+I99</f>
        <v>6020263</v>
      </c>
      <c r="F99" s="87">
        <v>6020263</v>
      </c>
      <c r="G99" s="87">
        <v>4707051</v>
      </c>
      <c r="H99" s="87"/>
      <c r="I99" s="87"/>
      <c r="J99" s="87">
        <f t="shared" ref="J99:J104" si="40">L99+O99</f>
        <v>0</v>
      </c>
      <c r="K99" s="87"/>
      <c r="L99" s="87"/>
      <c r="M99" s="87"/>
      <c r="N99" s="87"/>
      <c r="O99" s="87"/>
      <c r="P99" s="87"/>
      <c r="Q99" s="88">
        <f t="shared" si="21"/>
        <v>6020263</v>
      </c>
    </row>
    <row r="100" spans="1:17" s="39" customFormat="1" ht="88.5" customHeight="1" x14ac:dyDescent="0.25">
      <c r="A100" s="61" t="s">
        <v>247</v>
      </c>
      <c r="B100" s="61" t="s">
        <v>246</v>
      </c>
      <c r="C100" s="61" t="s">
        <v>62</v>
      </c>
      <c r="D100" s="92" t="s">
        <v>248</v>
      </c>
      <c r="E100" s="87">
        <v>500000</v>
      </c>
      <c r="F100" s="87"/>
      <c r="G100" s="87"/>
      <c r="H100" s="87"/>
      <c r="I100" s="87">
        <v>500000</v>
      </c>
      <c r="J100" s="87">
        <f t="shared" si="40"/>
        <v>0</v>
      </c>
      <c r="K100" s="87"/>
      <c r="L100" s="87"/>
      <c r="M100" s="87"/>
      <c r="N100" s="87"/>
      <c r="O100" s="87"/>
      <c r="P100" s="87"/>
      <c r="Q100" s="88">
        <f t="shared" si="21"/>
        <v>500000</v>
      </c>
    </row>
    <row r="101" spans="1:17" s="39" customFormat="1" ht="122.25" customHeight="1" x14ac:dyDescent="0.25">
      <c r="A101" s="61" t="s">
        <v>300</v>
      </c>
      <c r="B101" s="61" t="s">
        <v>301</v>
      </c>
      <c r="C101" s="61" t="s">
        <v>62</v>
      </c>
      <c r="D101" s="92" t="s">
        <v>302</v>
      </c>
      <c r="E101" s="87">
        <v>311849</v>
      </c>
      <c r="F101" s="87">
        <v>311849</v>
      </c>
      <c r="G101" s="87"/>
      <c r="H101" s="87"/>
      <c r="I101" s="87"/>
      <c r="J101" s="87">
        <f t="shared" si="40"/>
        <v>0</v>
      </c>
      <c r="K101" s="87"/>
      <c r="L101" s="87"/>
      <c r="M101" s="87"/>
      <c r="N101" s="87"/>
      <c r="O101" s="87"/>
      <c r="P101" s="87"/>
      <c r="Q101" s="88">
        <f t="shared" si="21"/>
        <v>311849</v>
      </c>
    </row>
    <row r="102" spans="1:17" s="39" customFormat="1" ht="85.5" customHeight="1" x14ac:dyDescent="0.25">
      <c r="A102" s="61" t="s">
        <v>205</v>
      </c>
      <c r="B102" s="61" t="s">
        <v>63</v>
      </c>
      <c r="C102" s="61" t="s">
        <v>62</v>
      </c>
      <c r="D102" s="92" t="s">
        <v>64</v>
      </c>
      <c r="E102" s="87">
        <v>6150000</v>
      </c>
      <c r="F102" s="87">
        <v>5000000</v>
      </c>
      <c r="G102" s="87"/>
      <c r="H102" s="87"/>
      <c r="I102" s="87">
        <v>1150000</v>
      </c>
      <c r="J102" s="87">
        <f t="shared" si="40"/>
        <v>0</v>
      </c>
      <c r="K102" s="87"/>
      <c r="L102" s="87"/>
      <c r="M102" s="87"/>
      <c r="N102" s="87"/>
      <c r="O102" s="87"/>
      <c r="P102" s="87"/>
      <c r="Q102" s="88">
        <f t="shared" si="21"/>
        <v>6150000</v>
      </c>
    </row>
    <row r="103" spans="1:17" s="39" customFormat="1" ht="91.5" customHeight="1" x14ac:dyDescent="0.25">
      <c r="A103" s="61" t="s">
        <v>206</v>
      </c>
      <c r="B103" s="61" t="s">
        <v>130</v>
      </c>
      <c r="C103" s="61" t="s">
        <v>131</v>
      </c>
      <c r="D103" s="92" t="s">
        <v>132</v>
      </c>
      <c r="E103" s="87">
        <v>1977188</v>
      </c>
      <c r="F103" s="87">
        <v>853188</v>
      </c>
      <c r="G103" s="87">
        <v>627838</v>
      </c>
      <c r="H103" s="87">
        <v>36328</v>
      </c>
      <c r="I103" s="87">
        <v>1124000</v>
      </c>
      <c r="J103" s="87">
        <f t="shared" si="40"/>
        <v>0</v>
      </c>
      <c r="K103" s="87"/>
      <c r="L103" s="87"/>
      <c r="M103" s="87"/>
      <c r="N103" s="87"/>
      <c r="O103" s="87"/>
      <c r="P103" s="87"/>
      <c r="Q103" s="88">
        <f>E103+J103</f>
        <v>1977188</v>
      </c>
    </row>
    <row r="104" spans="1:17" s="39" customFormat="1" ht="101.25" customHeight="1" x14ac:dyDescent="0.25">
      <c r="A104" s="61" t="s">
        <v>207</v>
      </c>
      <c r="B104" s="61" t="s">
        <v>208</v>
      </c>
      <c r="C104" s="61" t="s">
        <v>177</v>
      </c>
      <c r="D104" s="92" t="s">
        <v>209</v>
      </c>
      <c r="E104" s="87">
        <f t="shared" ref="E104" si="41">F104+I104</f>
        <v>0</v>
      </c>
      <c r="F104" s="87"/>
      <c r="G104" s="87"/>
      <c r="H104" s="87"/>
      <c r="I104" s="87"/>
      <c r="J104" s="87">
        <f t="shared" si="40"/>
        <v>818000</v>
      </c>
      <c r="K104" s="87"/>
      <c r="L104" s="87">
        <v>818000</v>
      </c>
      <c r="M104" s="87"/>
      <c r="N104" s="87"/>
      <c r="O104" s="87"/>
      <c r="P104" s="87"/>
      <c r="Q104" s="88">
        <f t="shared" si="21"/>
        <v>818000</v>
      </c>
    </row>
    <row r="105" spans="1:17" s="10" customFormat="1" ht="140.25" customHeight="1" x14ac:dyDescent="0.25">
      <c r="A105" s="59" t="s">
        <v>34</v>
      </c>
      <c r="B105" s="59"/>
      <c r="C105" s="59"/>
      <c r="D105" s="93" t="s">
        <v>35</v>
      </c>
      <c r="E105" s="88">
        <f>E106</f>
        <v>247161411</v>
      </c>
      <c r="F105" s="88">
        <f t="shared" ref="F105:P105" si="42">F106</f>
        <v>9491956</v>
      </c>
      <c r="G105" s="88">
        <f t="shared" si="42"/>
        <v>5288242</v>
      </c>
      <c r="H105" s="88">
        <f t="shared" si="42"/>
        <v>456380</v>
      </c>
      <c r="I105" s="88">
        <f t="shared" si="42"/>
        <v>237669455</v>
      </c>
      <c r="J105" s="88">
        <f t="shared" si="42"/>
        <v>124265621</v>
      </c>
      <c r="K105" s="88">
        <f t="shared" si="42"/>
        <v>123759431</v>
      </c>
      <c r="L105" s="88">
        <f t="shared" si="42"/>
        <v>279190</v>
      </c>
      <c r="M105" s="88">
        <f t="shared" si="42"/>
        <v>0</v>
      </c>
      <c r="N105" s="88">
        <f t="shared" si="42"/>
        <v>0</v>
      </c>
      <c r="O105" s="88">
        <f t="shared" si="42"/>
        <v>123986431</v>
      </c>
      <c r="P105" s="88">
        <f t="shared" si="42"/>
        <v>0</v>
      </c>
      <c r="Q105" s="88">
        <f t="shared" si="21"/>
        <v>371427032</v>
      </c>
    </row>
    <row r="106" spans="1:17" s="10" customFormat="1" ht="137.25" customHeight="1" x14ac:dyDescent="0.25">
      <c r="A106" s="59" t="s">
        <v>36</v>
      </c>
      <c r="B106" s="59"/>
      <c r="C106" s="59"/>
      <c r="D106" s="93" t="s">
        <v>35</v>
      </c>
      <c r="E106" s="88">
        <f t="shared" ref="E106:Q106" si="43">SUM(E107:E119)</f>
        <v>247161411</v>
      </c>
      <c r="F106" s="88">
        <f t="shared" si="43"/>
        <v>9491956</v>
      </c>
      <c r="G106" s="88">
        <f t="shared" si="43"/>
        <v>5288242</v>
      </c>
      <c r="H106" s="88">
        <f t="shared" si="43"/>
        <v>456380</v>
      </c>
      <c r="I106" s="88">
        <f t="shared" si="43"/>
        <v>237669455</v>
      </c>
      <c r="J106" s="88">
        <f t="shared" si="43"/>
        <v>124265621</v>
      </c>
      <c r="K106" s="88">
        <f t="shared" si="43"/>
        <v>123759431</v>
      </c>
      <c r="L106" s="88">
        <f t="shared" si="43"/>
        <v>279190</v>
      </c>
      <c r="M106" s="88">
        <f t="shared" si="43"/>
        <v>0</v>
      </c>
      <c r="N106" s="88">
        <f t="shared" si="43"/>
        <v>0</v>
      </c>
      <c r="O106" s="88">
        <f t="shared" si="43"/>
        <v>123986431</v>
      </c>
      <c r="P106" s="88">
        <f t="shared" si="43"/>
        <v>0</v>
      </c>
      <c r="Q106" s="88">
        <f t="shared" si="43"/>
        <v>371427032</v>
      </c>
    </row>
    <row r="107" spans="1:17" s="39" customFormat="1" ht="157.5" customHeight="1" x14ac:dyDescent="0.25">
      <c r="A107" s="61" t="s">
        <v>210</v>
      </c>
      <c r="B107" s="61" t="s">
        <v>107</v>
      </c>
      <c r="C107" s="61" t="s">
        <v>50</v>
      </c>
      <c r="D107" s="92" t="s">
        <v>276</v>
      </c>
      <c r="E107" s="87">
        <f t="shared" ref="E107" si="44">F107+I107</f>
        <v>5792642</v>
      </c>
      <c r="F107" s="87">
        <v>5792642</v>
      </c>
      <c r="G107" s="87">
        <v>4543902</v>
      </c>
      <c r="H107" s="87"/>
      <c r="I107" s="87"/>
      <c r="J107" s="87">
        <f>L107+O107</f>
        <v>0</v>
      </c>
      <c r="K107" s="87"/>
      <c r="L107" s="87"/>
      <c r="M107" s="87"/>
      <c r="N107" s="87"/>
      <c r="O107" s="87"/>
      <c r="P107" s="87"/>
      <c r="Q107" s="88">
        <f t="shared" si="21"/>
        <v>5792642</v>
      </c>
    </row>
    <row r="108" spans="1:17" s="39" customFormat="1" ht="114.75" customHeight="1" x14ac:dyDescent="0.25">
      <c r="A108" s="61" t="s">
        <v>211</v>
      </c>
      <c r="B108" s="61" t="s">
        <v>212</v>
      </c>
      <c r="C108" s="61" t="s">
        <v>62</v>
      </c>
      <c r="D108" s="63" t="s">
        <v>213</v>
      </c>
      <c r="E108" s="87">
        <f t="shared" ref="E108:E118" si="45">F108+I108</f>
        <v>105729246</v>
      </c>
      <c r="F108" s="87"/>
      <c r="G108" s="87"/>
      <c r="H108" s="87"/>
      <c r="I108" s="87">
        <v>105729246</v>
      </c>
      <c r="J108" s="87">
        <f>+L108+O108</f>
        <v>0</v>
      </c>
      <c r="K108" s="87"/>
      <c r="L108" s="87"/>
      <c r="M108" s="87"/>
      <c r="N108" s="87"/>
      <c r="O108" s="87"/>
      <c r="P108" s="87"/>
      <c r="Q108" s="88">
        <f t="shared" si="21"/>
        <v>105729246</v>
      </c>
    </row>
    <row r="109" spans="1:17" s="39" customFormat="1" ht="114.75" customHeight="1" x14ac:dyDescent="0.25">
      <c r="A109" s="61" t="s">
        <v>336</v>
      </c>
      <c r="B109" s="61" t="s">
        <v>337</v>
      </c>
      <c r="C109" s="61" t="s">
        <v>62</v>
      </c>
      <c r="D109" s="63" t="s">
        <v>338</v>
      </c>
      <c r="E109" s="87">
        <f t="shared" si="45"/>
        <v>5000000</v>
      </c>
      <c r="F109" s="87"/>
      <c r="G109" s="87"/>
      <c r="H109" s="87"/>
      <c r="I109" s="87">
        <v>5000000</v>
      </c>
      <c r="J109" s="87"/>
      <c r="K109" s="87"/>
      <c r="L109" s="87"/>
      <c r="M109" s="87"/>
      <c r="N109" s="87"/>
      <c r="O109" s="87"/>
      <c r="P109" s="87"/>
      <c r="Q109" s="88">
        <f t="shared" si="21"/>
        <v>5000000</v>
      </c>
    </row>
    <row r="110" spans="1:17" s="39" customFormat="1" ht="81" customHeight="1" x14ac:dyDescent="0.25">
      <c r="A110" s="61" t="s">
        <v>214</v>
      </c>
      <c r="B110" s="61" t="s">
        <v>63</v>
      </c>
      <c r="C110" s="61" t="s">
        <v>62</v>
      </c>
      <c r="D110" s="63" t="s">
        <v>64</v>
      </c>
      <c r="E110" s="87">
        <f t="shared" si="45"/>
        <v>125443311</v>
      </c>
      <c r="F110" s="87">
        <v>424920</v>
      </c>
      <c r="G110" s="87"/>
      <c r="H110" s="87">
        <v>424920</v>
      </c>
      <c r="I110" s="87">
        <v>125018391</v>
      </c>
      <c r="J110" s="87">
        <f t="shared" ref="J110:J115" si="46">L110+O110</f>
        <v>12000000</v>
      </c>
      <c r="K110" s="87">
        <v>12000000</v>
      </c>
      <c r="L110" s="87"/>
      <c r="M110" s="87"/>
      <c r="N110" s="87"/>
      <c r="O110" s="87">
        <v>12000000</v>
      </c>
      <c r="P110" s="87"/>
      <c r="Q110" s="88">
        <f t="shared" ref="Q110:Q147" si="47">+E110+J110</f>
        <v>137443311</v>
      </c>
    </row>
    <row r="111" spans="1:17" s="39" customFormat="1" ht="101.25" customHeight="1" x14ac:dyDescent="0.25">
      <c r="A111" s="61" t="s">
        <v>215</v>
      </c>
      <c r="B111" s="61" t="s">
        <v>130</v>
      </c>
      <c r="C111" s="61" t="s">
        <v>131</v>
      </c>
      <c r="D111" s="63" t="s">
        <v>132</v>
      </c>
      <c r="E111" s="87">
        <f t="shared" si="45"/>
        <v>2708907</v>
      </c>
      <c r="F111" s="87">
        <v>787089</v>
      </c>
      <c r="G111" s="87">
        <v>744340</v>
      </c>
      <c r="H111" s="87">
        <v>31460</v>
      </c>
      <c r="I111" s="87">
        <v>1921818</v>
      </c>
      <c r="J111" s="87">
        <f t="shared" si="46"/>
        <v>0</v>
      </c>
      <c r="K111" s="87"/>
      <c r="L111" s="87"/>
      <c r="M111" s="87"/>
      <c r="N111" s="87"/>
      <c r="O111" s="87"/>
      <c r="P111" s="87"/>
      <c r="Q111" s="88">
        <f t="shared" si="47"/>
        <v>2708907</v>
      </c>
    </row>
    <row r="112" spans="1:17" s="39" customFormat="1" ht="119.25" customHeight="1" x14ac:dyDescent="0.25">
      <c r="A112" s="61" t="s">
        <v>366</v>
      </c>
      <c r="B112" s="61" t="s">
        <v>367</v>
      </c>
      <c r="C112" s="61" t="s">
        <v>131</v>
      </c>
      <c r="D112" s="63" t="s">
        <v>370</v>
      </c>
      <c r="E112" s="87"/>
      <c r="F112" s="87"/>
      <c r="G112" s="87"/>
      <c r="H112" s="87"/>
      <c r="I112" s="87"/>
      <c r="J112" s="87">
        <f t="shared" si="46"/>
        <v>4000000</v>
      </c>
      <c r="K112" s="87">
        <v>4000000</v>
      </c>
      <c r="L112" s="87"/>
      <c r="M112" s="87"/>
      <c r="N112" s="87"/>
      <c r="O112" s="87">
        <v>4000000</v>
      </c>
      <c r="P112" s="87"/>
      <c r="Q112" s="88">
        <f t="shared" si="47"/>
        <v>4000000</v>
      </c>
    </row>
    <row r="113" spans="1:17" s="39" customFormat="1" ht="87" customHeight="1" x14ac:dyDescent="0.25">
      <c r="A113" s="61" t="s">
        <v>345</v>
      </c>
      <c r="B113" s="61" t="s">
        <v>343</v>
      </c>
      <c r="C113" s="61" t="s">
        <v>71</v>
      </c>
      <c r="D113" s="63" t="s">
        <v>344</v>
      </c>
      <c r="E113" s="87"/>
      <c r="F113" s="87"/>
      <c r="G113" s="87"/>
      <c r="H113" s="87"/>
      <c r="I113" s="87"/>
      <c r="J113" s="87">
        <f t="shared" si="46"/>
        <v>31608220</v>
      </c>
      <c r="K113" s="87">
        <v>31608220</v>
      </c>
      <c r="L113" s="87"/>
      <c r="M113" s="87"/>
      <c r="N113" s="87"/>
      <c r="O113" s="87">
        <v>31608220</v>
      </c>
      <c r="P113" s="87"/>
      <c r="Q113" s="88">
        <f t="shared" si="47"/>
        <v>31608220</v>
      </c>
    </row>
    <row r="114" spans="1:17" s="39" customFormat="1" ht="94.7" customHeight="1" x14ac:dyDescent="0.25">
      <c r="A114" s="61" t="s">
        <v>253</v>
      </c>
      <c r="B114" s="61" t="s">
        <v>240</v>
      </c>
      <c r="C114" s="61" t="s">
        <v>71</v>
      </c>
      <c r="D114" s="63" t="s">
        <v>270</v>
      </c>
      <c r="E114" s="87">
        <f t="shared" si="45"/>
        <v>0</v>
      </c>
      <c r="F114" s="87"/>
      <c r="G114" s="87"/>
      <c r="H114" s="87"/>
      <c r="I114" s="87"/>
      <c r="J114" s="87">
        <f>+K114</f>
        <v>76151211</v>
      </c>
      <c r="K114" s="87">
        <v>76151211</v>
      </c>
      <c r="L114" s="87"/>
      <c r="M114" s="87"/>
      <c r="N114" s="87"/>
      <c r="O114" s="87">
        <v>76151211</v>
      </c>
      <c r="P114" s="87"/>
      <c r="Q114" s="88">
        <f t="shared" si="47"/>
        <v>76151211</v>
      </c>
    </row>
    <row r="115" spans="1:17" s="39" customFormat="1" ht="405.75" customHeight="1" x14ac:dyDescent="0.25">
      <c r="A115" s="61" t="s">
        <v>347</v>
      </c>
      <c r="B115" s="61" t="s">
        <v>218</v>
      </c>
      <c r="C115" s="61" t="s">
        <v>71</v>
      </c>
      <c r="D115" s="63" t="s">
        <v>328</v>
      </c>
      <c r="E115" s="87"/>
      <c r="F115" s="87"/>
      <c r="G115" s="87"/>
      <c r="H115" s="87"/>
      <c r="I115" s="87"/>
      <c r="J115" s="87">
        <f t="shared" si="46"/>
        <v>120000</v>
      </c>
      <c r="K115" s="87"/>
      <c r="L115" s="87"/>
      <c r="M115" s="87"/>
      <c r="N115" s="87"/>
      <c r="O115" s="87">
        <v>120000</v>
      </c>
      <c r="P115" s="87"/>
      <c r="Q115" s="88">
        <f t="shared" si="47"/>
        <v>120000</v>
      </c>
    </row>
    <row r="116" spans="1:17" s="39" customFormat="1" ht="105.75" customHeight="1" x14ac:dyDescent="0.25">
      <c r="A116" s="61" t="s">
        <v>221</v>
      </c>
      <c r="B116" s="61" t="s">
        <v>222</v>
      </c>
      <c r="C116" s="61" t="s">
        <v>223</v>
      </c>
      <c r="D116" s="63" t="s">
        <v>224</v>
      </c>
      <c r="E116" s="87">
        <f>F116+I116</f>
        <v>1647000</v>
      </c>
      <c r="F116" s="87">
        <v>1647000</v>
      </c>
      <c r="G116" s="87"/>
      <c r="H116" s="87"/>
      <c r="I116" s="87"/>
      <c r="J116" s="87">
        <f t="shared" ref="J116:J117" si="48">L116+O116</f>
        <v>0</v>
      </c>
      <c r="K116" s="87"/>
      <c r="L116" s="87"/>
      <c r="M116" s="87"/>
      <c r="N116" s="87"/>
      <c r="O116" s="87"/>
      <c r="P116" s="87"/>
      <c r="Q116" s="88">
        <f t="shared" si="47"/>
        <v>1647000</v>
      </c>
    </row>
    <row r="117" spans="1:17" s="39" customFormat="1" ht="90" customHeight="1" x14ac:dyDescent="0.25">
      <c r="A117" s="61" t="s">
        <v>225</v>
      </c>
      <c r="B117" s="61" t="s">
        <v>226</v>
      </c>
      <c r="C117" s="61" t="s">
        <v>227</v>
      </c>
      <c r="D117" s="63" t="s">
        <v>228</v>
      </c>
      <c r="E117" s="87">
        <f t="shared" si="45"/>
        <v>101000</v>
      </c>
      <c r="F117" s="87">
        <v>101000</v>
      </c>
      <c r="G117" s="87"/>
      <c r="H117" s="87"/>
      <c r="I117" s="87"/>
      <c r="J117" s="87">
        <f t="shared" si="48"/>
        <v>0</v>
      </c>
      <c r="K117" s="87"/>
      <c r="L117" s="87"/>
      <c r="M117" s="87"/>
      <c r="N117" s="87"/>
      <c r="O117" s="87"/>
      <c r="P117" s="87"/>
      <c r="Q117" s="88">
        <f t="shared" si="47"/>
        <v>101000</v>
      </c>
    </row>
    <row r="118" spans="1:17" s="39" customFormat="1" ht="111.75" customHeight="1" x14ac:dyDescent="0.25">
      <c r="A118" s="61" t="s">
        <v>229</v>
      </c>
      <c r="B118" s="61" t="s">
        <v>176</v>
      </c>
      <c r="C118" s="61" t="s">
        <v>177</v>
      </c>
      <c r="D118" s="63" t="s">
        <v>178</v>
      </c>
      <c r="E118" s="87">
        <f t="shared" si="45"/>
        <v>739305</v>
      </c>
      <c r="F118" s="87">
        <v>739305</v>
      </c>
      <c r="G118" s="87"/>
      <c r="H118" s="87"/>
      <c r="I118" s="87"/>
      <c r="J118" s="87">
        <f>L118+O118</f>
        <v>0</v>
      </c>
      <c r="K118" s="87"/>
      <c r="L118" s="87"/>
      <c r="M118" s="87"/>
      <c r="N118" s="87"/>
      <c r="O118" s="87"/>
      <c r="P118" s="87"/>
      <c r="Q118" s="88">
        <f t="shared" si="47"/>
        <v>739305</v>
      </c>
    </row>
    <row r="119" spans="1:17" s="39" customFormat="1" ht="99" customHeight="1" x14ac:dyDescent="0.25">
      <c r="A119" s="61" t="s">
        <v>334</v>
      </c>
      <c r="B119" s="61" t="s">
        <v>208</v>
      </c>
      <c r="C119" s="61" t="s">
        <v>177</v>
      </c>
      <c r="D119" s="63" t="s">
        <v>209</v>
      </c>
      <c r="E119" s="87"/>
      <c r="F119" s="87"/>
      <c r="G119" s="87"/>
      <c r="H119" s="87"/>
      <c r="I119" s="87"/>
      <c r="J119" s="87">
        <f>L119+O119</f>
        <v>386190</v>
      </c>
      <c r="K119" s="87"/>
      <c r="L119" s="87">
        <v>279190</v>
      </c>
      <c r="M119" s="87"/>
      <c r="N119" s="87"/>
      <c r="O119" s="87">
        <v>107000</v>
      </c>
      <c r="P119" s="87"/>
      <c r="Q119" s="88">
        <f t="shared" si="47"/>
        <v>386190</v>
      </c>
    </row>
    <row r="120" spans="1:17" s="10" customFormat="1" ht="134.25" customHeight="1" x14ac:dyDescent="0.25">
      <c r="A120" s="68">
        <v>1500000</v>
      </c>
      <c r="B120" s="68"/>
      <c r="C120" s="68"/>
      <c r="D120" s="60" t="s">
        <v>37</v>
      </c>
      <c r="E120" s="88">
        <f>E121</f>
        <v>5620990</v>
      </c>
      <c r="F120" s="88">
        <f t="shared" ref="F120:Q120" si="49">F121</f>
        <v>5620990</v>
      </c>
      <c r="G120" s="88">
        <f t="shared" si="49"/>
        <v>3890606</v>
      </c>
      <c r="H120" s="88">
        <f t="shared" si="49"/>
        <v>2066</v>
      </c>
      <c r="I120" s="88">
        <f t="shared" si="49"/>
        <v>0</v>
      </c>
      <c r="J120" s="88">
        <f t="shared" si="49"/>
        <v>312535071</v>
      </c>
      <c r="K120" s="88">
        <f t="shared" si="49"/>
        <v>168000000</v>
      </c>
      <c r="L120" s="88">
        <f t="shared" si="49"/>
        <v>0</v>
      </c>
      <c r="M120" s="88">
        <f t="shared" si="49"/>
        <v>0</v>
      </c>
      <c r="N120" s="88">
        <f t="shared" si="49"/>
        <v>0</v>
      </c>
      <c r="O120" s="88">
        <f t="shared" si="49"/>
        <v>312535071</v>
      </c>
      <c r="P120" s="88">
        <f t="shared" si="49"/>
        <v>0</v>
      </c>
      <c r="Q120" s="88">
        <f t="shared" si="49"/>
        <v>318156061</v>
      </c>
    </row>
    <row r="121" spans="1:17" s="10" customFormat="1" ht="139.69999999999999" customHeight="1" x14ac:dyDescent="0.25">
      <c r="A121" s="69" t="s">
        <v>38</v>
      </c>
      <c r="B121" s="69"/>
      <c r="C121" s="69"/>
      <c r="D121" s="70" t="s">
        <v>37</v>
      </c>
      <c r="E121" s="88">
        <f t="shared" ref="E121:Q121" si="50">SUM(E122:E124)</f>
        <v>5620990</v>
      </c>
      <c r="F121" s="88">
        <f t="shared" si="50"/>
        <v>5620990</v>
      </c>
      <c r="G121" s="88">
        <f t="shared" si="50"/>
        <v>3890606</v>
      </c>
      <c r="H121" s="88">
        <f t="shared" si="50"/>
        <v>2066</v>
      </c>
      <c r="I121" s="88">
        <f t="shared" si="50"/>
        <v>0</v>
      </c>
      <c r="J121" s="88">
        <f t="shared" si="50"/>
        <v>312535071</v>
      </c>
      <c r="K121" s="88">
        <f t="shared" si="50"/>
        <v>168000000</v>
      </c>
      <c r="L121" s="88">
        <f t="shared" si="50"/>
        <v>0</v>
      </c>
      <c r="M121" s="88">
        <f t="shared" si="50"/>
        <v>0</v>
      </c>
      <c r="N121" s="88">
        <f t="shared" si="50"/>
        <v>0</v>
      </c>
      <c r="O121" s="88">
        <f t="shared" si="50"/>
        <v>312535071</v>
      </c>
      <c r="P121" s="88">
        <f t="shared" si="50"/>
        <v>0</v>
      </c>
      <c r="Q121" s="88">
        <f t="shared" si="50"/>
        <v>318156061</v>
      </c>
    </row>
    <row r="122" spans="1:17" s="10" customFormat="1" ht="175.5" customHeight="1" x14ac:dyDescent="0.25">
      <c r="A122" s="61" t="s">
        <v>239</v>
      </c>
      <c r="B122" s="61" t="s">
        <v>107</v>
      </c>
      <c r="C122" s="61" t="s">
        <v>50</v>
      </c>
      <c r="D122" s="63" t="s">
        <v>276</v>
      </c>
      <c r="E122" s="87">
        <f t="shared" ref="E122" si="51">F122+I122</f>
        <v>5620990</v>
      </c>
      <c r="F122" s="87">
        <v>5620990</v>
      </c>
      <c r="G122" s="87">
        <v>3890606</v>
      </c>
      <c r="H122" s="87">
        <v>2066</v>
      </c>
      <c r="I122" s="87"/>
      <c r="J122" s="87">
        <f t="shared" ref="J122:J124" si="52">+L122+O122</f>
        <v>0</v>
      </c>
      <c r="K122" s="87"/>
      <c r="L122" s="87"/>
      <c r="M122" s="87"/>
      <c r="N122" s="87"/>
      <c r="O122" s="87"/>
      <c r="P122" s="87"/>
      <c r="Q122" s="88">
        <f t="shared" si="47"/>
        <v>5620990</v>
      </c>
    </row>
    <row r="123" spans="1:17" s="10" customFormat="1" ht="68.25" customHeight="1" x14ac:dyDescent="0.25">
      <c r="A123" s="61" t="s">
        <v>340</v>
      </c>
      <c r="B123" s="71" t="s">
        <v>87</v>
      </c>
      <c r="C123" s="71" t="s">
        <v>88</v>
      </c>
      <c r="D123" s="72" t="s">
        <v>89</v>
      </c>
      <c r="E123" s="87">
        <f t="shared" ref="E123:E124" si="53">F123+I123</f>
        <v>0</v>
      </c>
      <c r="F123" s="87"/>
      <c r="G123" s="87"/>
      <c r="H123" s="87"/>
      <c r="I123" s="87"/>
      <c r="J123" s="87">
        <f t="shared" si="52"/>
        <v>168000000</v>
      </c>
      <c r="K123" s="87">
        <v>168000000</v>
      </c>
      <c r="L123" s="87"/>
      <c r="M123" s="87"/>
      <c r="N123" s="87"/>
      <c r="O123" s="87">
        <v>168000000</v>
      </c>
      <c r="P123" s="87"/>
      <c r="Q123" s="88">
        <f t="shared" si="47"/>
        <v>168000000</v>
      </c>
    </row>
    <row r="124" spans="1:17" s="10" customFormat="1" ht="164.25" customHeight="1" x14ac:dyDescent="0.25">
      <c r="A124" s="61" t="s">
        <v>339</v>
      </c>
      <c r="B124" s="56">
        <v>7700</v>
      </c>
      <c r="C124" s="107" t="s">
        <v>57</v>
      </c>
      <c r="D124" s="63" t="s">
        <v>327</v>
      </c>
      <c r="E124" s="87">
        <f t="shared" si="53"/>
        <v>0</v>
      </c>
      <c r="F124" s="87"/>
      <c r="G124" s="87"/>
      <c r="H124" s="87"/>
      <c r="I124" s="87"/>
      <c r="J124" s="87">
        <f t="shared" si="52"/>
        <v>144535071</v>
      </c>
      <c r="K124" s="87"/>
      <c r="L124" s="87"/>
      <c r="M124" s="87"/>
      <c r="N124" s="87"/>
      <c r="O124" s="87">
        <v>144535071</v>
      </c>
      <c r="P124" s="87"/>
      <c r="Q124" s="88">
        <f t="shared" si="47"/>
        <v>144535071</v>
      </c>
    </row>
    <row r="125" spans="1:17" s="10" customFormat="1" ht="135" customHeight="1" x14ac:dyDescent="0.25">
      <c r="A125" s="59" t="s">
        <v>39</v>
      </c>
      <c r="B125" s="59"/>
      <c r="C125" s="106"/>
      <c r="D125" s="60" t="s">
        <v>40</v>
      </c>
      <c r="E125" s="88">
        <f>E126</f>
        <v>14689640</v>
      </c>
      <c r="F125" s="88">
        <f t="shared" ref="F125:P125" si="54">F126</f>
        <v>14339640</v>
      </c>
      <c r="G125" s="88">
        <f t="shared" si="54"/>
        <v>10996732</v>
      </c>
      <c r="H125" s="88">
        <f t="shared" si="54"/>
        <v>442364</v>
      </c>
      <c r="I125" s="88">
        <f t="shared" si="54"/>
        <v>350000</v>
      </c>
      <c r="J125" s="88">
        <f t="shared" si="54"/>
        <v>175000</v>
      </c>
      <c r="K125" s="88">
        <f t="shared" si="54"/>
        <v>0</v>
      </c>
      <c r="L125" s="88">
        <f t="shared" si="54"/>
        <v>0</v>
      </c>
      <c r="M125" s="88">
        <f t="shared" si="54"/>
        <v>0</v>
      </c>
      <c r="N125" s="88">
        <f t="shared" si="54"/>
        <v>0</v>
      </c>
      <c r="O125" s="88">
        <f t="shared" si="54"/>
        <v>175000</v>
      </c>
      <c r="P125" s="88">
        <f t="shared" si="54"/>
        <v>0</v>
      </c>
      <c r="Q125" s="88">
        <f t="shared" si="47"/>
        <v>14864640</v>
      </c>
    </row>
    <row r="126" spans="1:17" s="10" customFormat="1" ht="145.5" customHeight="1" x14ac:dyDescent="0.25">
      <c r="A126" s="59" t="s">
        <v>41</v>
      </c>
      <c r="B126" s="59"/>
      <c r="C126" s="59"/>
      <c r="D126" s="60" t="s">
        <v>40</v>
      </c>
      <c r="E126" s="88">
        <f>SUM(E127:E130)</f>
        <v>14689640</v>
      </c>
      <c r="F126" s="88">
        <f>SUM(F127:F130)</f>
        <v>14339640</v>
      </c>
      <c r="G126" s="88">
        <f>SUM(G127:G130)</f>
        <v>10996732</v>
      </c>
      <c r="H126" s="88">
        <f t="shared" ref="H126:O126" si="55">SUM(H127:H131)</f>
        <v>442364</v>
      </c>
      <c r="I126" s="88">
        <f t="shared" si="55"/>
        <v>350000</v>
      </c>
      <c r="J126" s="88">
        <f t="shared" si="55"/>
        <v>175000</v>
      </c>
      <c r="K126" s="88">
        <f t="shared" si="55"/>
        <v>0</v>
      </c>
      <c r="L126" s="55">
        <f t="shared" si="55"/>
        <v>0</v>
      </c>
      <c r="M126" s="88">
        <f t="shared" si="55"/>
        <v>0</v>
      </c>
      <c r="N126" s="88">
        <f t="shared" si="55"/>
        <v>0</v>
      </c>
      <c r="O126" s="88">
        <f t="shared" si="55"/>
        <v>175000</v>
      </c>
      <c r="P126" s="88">
        <f>SUM(P127:P130)</f>
        <v>0</v>
      </c>
      <c r="Q126" s="88">
        <f t="shared" si="47"/>
        <v>14864640</v>
      </c>
    </row>
    <row r="127" spans="1:17" s="39" customFormat="1" ht="156" customHeight="1" x14ac:dyDescent="0.25">
      <c r="A127" s="61" t="s">
        <v>230</v>
      </c>
      <c r="B127" s="61" t="s">
        <v>107</v>
      </c>
      <c r="C127" s="61" t="s">
        <v>50</v>
      </c>
      <c r="D127" s="63" t="s">
        <v>276</v>
      </c>
      <c r="E127" s="87">
        <f t="shared" ref="E127:E128" si="56">F127+I127</f>
        <v>13990640</v>
      </c>
      <c r="F127" s="87">
        <v>13990640</v>
      </c>
      <c r="G127" s="87">
        <v>10996732</v>
      </c>
      <c r="H127" s="87">
        <v>442364</v>
      </c>
      <c r="I127" s="87"/>
      <c r="J127" s="87">
        <f>L127+O127</f>
        <v>0</v>
      </c>
      <c r="K127" s="87"/>
      <c r="L127" s="87"/>
      <c r="M127" s="87"/>
      <c r="N127" s="87"/>
      <c r="O127" s="87"/>
      <c r="P127" s="87"/>
      <c r="Q127" s="88">
        <f t="shared" si="47"/>
        <v>13990640</v>
      </c>
    </row>
    <row r="128" spans="1:17" s="39" customFormat="1" ht="101.25" customHeight="1" x14ac:dyDescent="0.25">
      <c r="A128" s="61" t="s">
        <v>368</v>
      </c>
      <c r="B128" s="61" t="s">
        <v>365</v>
      </c>
      <c r="C128" s="61" t="s">
        <v>170</v>
      </c>
      <c r="D128" s="63" t="s">
        <v>369</v>
      </c>
      <c r="E128" s="87">
        <f t="shared" si="56"/>
        <v>49000</v>
      </c>
      <c r="F128" s="87">
        <v>49000</v>
      </c>
      <c r="G128" s="87"/>
      <c r="H128" s="87"/>
      <c r="I128" s="87"/>
      <c r="J128" s="87">
        <f>L128+O128</f>
        <v>0</v>
      </c>
      <c r="K128" s="87"/>
      <c r="L128" s="87"/>
      <c r="M128" s="87"/>
      <c r="N128" s="87"/>
      <c r="O128" s="87"/>
      <c r="P128" s="87"/>
      <c r="Q128" s="88">
        <f t="shared" si="47"/>
        <v>49000</v>
      </c>
    </row>
    <row r="129" spans="1:17" s="39" customFormat="1" ht="80.25" customHeight="1" x14ac:dyDescent="0.25">
      <c r="A129" s="61" t="s">
        <v>254</v>
      </c>
      <c r="B129" s="61" t="s">
        <v>255</v>
      </c>
      <c r="C129" s="61" t="s">
        <v>257</v>
      </c>
      <c r="D129" s="63" t="s">
        <v>256</v>
      </c>
      <c r="E129" s="87">
        <f>F129+I129</f>
        <v>350000</v>
      </c>
      <c r="F129" s="87"/>
      <c r="G129" s="87"/>
      <c r="H129" s="87"/>
      <c r="I129" s="87">
        <v>350000</v>
      </c>
      <c r="J129" s="87">
        <f>L129+O129</f>
        <v>0</v>
      </c>
      <c r="K129" s="87"/>
      <c r="L129" s="87"/>
      <c r="M129" s="87"/>
      <c r="N129" s="87"/>
      <c r="O129" s="87"/>
      <c r="P129" s="87"/>
      <c r="Q129" s="88">
        <f t="shared" si="47"/>
        <v>350000</v>
      </c>
    </row>
    <row r="130" spans="1:17" s="39" customFormat="1" ht="78" customHeight="1" x14ac:dyDescent="0.25">
      <c r="A130" s="56" t="s">
        <v>231</v>
      </c>
      <c r="B130" s="56" t="s">
        <v>94</v>
      </c>
      <c r="C130" s="56" t="s">
        <v>71</v>
      </c>
      <c r="D130" s="63" t="s">
        <v>95</v>
      </c>
      <c r="E130" s="87">
        <f>F130+I130</f>
        <v>300000</v>
      </c>
      <c r="F130" s="87">
        <v>300000</v>
      </c>
      <c r="G130" s="87"/>
      <c r="H130" s="87"/>
      <c r="I130" s="87"/>
      <c r="J130" s="87">
        <f>L130+O130</f>
        <v>0</v>
      </c>
      <c r="K130" s="87"/>
      <c r="L130" s="87"/>
      <c r="M130" s="87"/>
      <c r="N130" s="87"/>
      <c r="O130" s="87"/>
      <c r="P130" s="87"/>
      <c r="Q130" s="88">
        <f t="shared" si="47"/>
        <v>300000</v>
      </c>
    </row>
    <row r="131" spans="1:17" s="39" customFormat="1" ht="90" customHeight="1" x14ac:dyDescent="0.25">
      <c r="A131" s="56">
        <v>1618340</v>
      </c>
      <c r="B131" s="56">
        <v>8340</v>
      </c>
      <c r="C131" s="64" t="s">
        <v>177</v>
      </c>
      <c r="D131" s="63" t="s">
        <v>209</v>
      </c>
      <c r="E131" s="87"/>
      <c r="F131" s="87"/>
      <c r="G131" s="87"/>
      <c r="H131" s="87"/>
      <c r="I131" s="87"/>
      <c r="J131" s="87">
        <f t="shared" ref="J131" si="57">L131+O131</f>
        <v>175000</v>
      </c>
      <c r="K131" s="87"/>
      <c r="L131" s="54"/>
      <c r="M131" s="87"/>
      <c r="N131" s="87"/>
      <c r="O131" s="87">
        <v>175000</v>
      </c>
      <c r="P131" s="87"/>
      <c r="Q131" s="88">
        <f t="shared" si="47"/>
        <v>175000</v>
      </c>
    </row>
    <row r="132" spans="1:17" s="39" customFormat="1" ht="168" customHeight="1" x14ac:dyDescent="0.25">
      <c r="A132" s="59" t="s">
        <v>260</v>
      </c>
      <c r="B132" s="59"/>
      <c r="C132" s="59"/>
      <c r="D132" s="60" t="s">
        <v>233</v>
      </c>
      <c r="E132" s="88">
        <f>E133</f>
        <v>365342457</v>
      </c>
      <c r="F132" s="88">
        <f t="shared" ref="F132:P132" si="58">F133</f>
        <v>4535997</v>
      </c>
      <c r="G132" s="88">
        <f t="shared" si="58"/>
        <v>2443758</v>
      </c>
      <c r="H132" s="88">
        <f t="shared" si="58"/>
        <v>0</v>
      </c>
      <c r="I132" s="88">
        <f t="shared" si="58"/>
        <v>360806460</v>
      </c>
      <c r="J132" s="88">
        <f t="shared" si="58"/>
        <v>2758040</v>
      </c>
      <c r="K132" s="88">
        <f t="shared" si="58"/>
        <v>0</v>
      </c>
      <c r="L132" s="88">
        <f t="shared" si="58"/>
        <v>0</v>
      </c>
      <c r="M132" s="88">
        <f t="shared" si="58"/>
        <v>0</v>
      </c>
      <c r="N132" s="88">
        <f t="shared" si="58"/>
        <v>0</v>
      </c>
      <c r="O132" s="88">
        <f t="shared" si="58"/>
        <v>2758040</v>
      </c>
      <c r="P132" s="88">
        <f t="shared" si="58"/>
        <v>0</v>
      </c>
      <c r="Q132" s="88">
        <f t="shared" si="47"/>
        <v>368100497</v>
      </c>
    </row>
    <row r="133" spans="1:17" s="30" customFormat="1" ht="134.25" customHeight="1" x14ac:dyDescent="0.25">
      <c r="A133" s="59" t="s">
        <v>261</v>
      </c>
      <c r="B133" s="59"/>
      <c r="C133" s="59"/>
      <c r="D133" s="60" t="s">
        <v>233</v>
      </c>
      <c r="E133" s="88">
        <f t="shared" ref="E133:Q133" si="59">SUM(E134:E139)</f>
        <v>365342457</v>
      </c>
      <c r="F133" s="88">
        <f t="shared" si="59"/>
        <v>4535997</v>
      </c>
      <c r="G133" s="88">
        <f t="shared" si="59"/>
        <v>2443758</v>
      </c>
      <c r="H133" s="88">
        <f t="shared" si="59"/>
        <v>0</v>
      </c>
      <c r="I133" s="88">
        <f t="shared" si="59"/>
        <v>360806460</v>
      </c>
      <c r="J133" s="88">
        <f t="shared" si="59"/>
        <v>2758040</v>
      </c>
      <c r="K133" s="88">
        <f t="shared" si="59"/>
        <v>0</v>
      </c>
      <c r="L133" s="88">
        <f t="shared" si="59"/>
        <v>0</v>
      </c>
      <c r="M133" s="88">
        <f t="shared" si="59"/>
        <v>0</v>
      </c>
      <c r="N133" s="88">
        <f t="shared" si="59"/>
        <v>0</v>
      </c>
      <c r="O133" s="88">
        <f t="shared" si="59"/>
        <v>2758040</v>
      </c>
      <c r="P133" s="88">
        <f t="shared" si="59"/>
        <v>0</v>
      </c>
      <c r="Q133" s="88">
        <f t="shared" si="59"/>
        <v>368100497</v>
      </c>
    </row>
    <row r="134" spans="1:17" s="39" customFormat="1" ht="173.25" customHeight="1" x14ac:dyDescent="0.25">
      <c r="A134" s="75" t="s">
        <v>237</v>
      </c>
      <c r="B134" s="75" t="s">
        <v>107</v>
      </c>
      <c r="C134" s="74" t="s">
        <v>50</v>
      </c>
      <c r="D134" s="76" t="s">
        <v>276</v>
      </c>
      <c r="E134" s="87">
        <f t="shared" ref="E134" si="60">F134+I134</f>
        <v>2992397</v>
      </c>
      <c r="F134" s="90">
        <v>2992397</v>
      </c>
      <c r="G134" s="90">
        <v>2443758</v>
      </c>
      <c r="H134" s="90"/>
      <c r="I134" s="90"/>
      <c r="J134" s="90">
        <f>L134+O134</f>
        <v>0</v>
      </c>
      <c r="K134" s="90"/>
      <c r="L134" s="90"/>
      <c r="M134" s="90"/>
      <c r="N134" s="90"/>
      <c r="O134" s="90"/>
      <c r="P134" s="90"/>
      <c r="Q134" s="91">
        <f t="shared" si="47"/>
        <v>2992397</v>
      </c>
    </row>
    <row r="135" spans="1:17" s="39" customFormat="1" ht="152.25" customHeight="1" x14ac:dyDescent="0.25">
      <c r="A135" s="61" t="s">
        <v>241</v>
      </c>
      <c r="B135" s="77" t="s">
        <v>59</v>
      </c>
      <c r="C135" s="61" t="s">
        <v>60</v>
      </c>
      <c r="D135" s="63" t="s">
        <v>61</v>
      </c>
      <c r="E135" s="87">
        <f t="shared" ref="E135:E138" si="61">F135+I135</f>
        <v>1543600</v>
      </c>
      <c r="F135" s="87">
        <v>1543600</v>
      </c>
      <c r="G135" s="87"/>
      <c r="H135" s="87"/>
      <c r="I135" s="87"/>
      <c r="J135" s="87">
        <f>L135+O135</f>
        <v>0</v>
      </c>
      <c r="K135" s="87"/>
      <c r="L135" s="87"/>
      <c r="M135" s="87"/>
      <c r="N135" s="87"/>
      <c r="O135" s="87"/>
      <c r="P135" s="87"/>
      <c r="Q135" s="88">
        <f t="shared" si="47"/>
        <v>1543600</v>
      </c>
    </row>
    <row r="136" spans="1:17" s="39" customFormat="1" ht="84" customHeight="1" x14ac:dyDescent="0.25">
      <c r="A136" s="61" t="s">
        <v>234</v>
      </c>
      <c r="B136" s="77" t="s">
        <v>73</v>
      </c>
      <c r="C136" s="61" t="s">
        <v>310</v>
      </c>
      <c r="D136" s="73" t="s">
        <v>74</v>
      </c>
      <c r="E136" s="87">
        <f t="shared" si="61"/>
        <v>205549728</v>
      </c>
      <c r="F136" s="87"/>
      <c r="G136" s="87"/>
      <c r="H136" s="87"/>
      <c r="I136" s="87">
        <v>205549728</v>
      </c>
      <c r="J136" s="87">
        <f t="shared" ref="J136:J138" si="62">L136+O136</f>
        <v>0</v>
      </c>
      <c r="K136" s="87"/>
      <c r="L136" s="87"/>
      <c r="M136" s="87"/>
      <c r="N136" s="87"/>
      <c r="O136" s="87"/>
      <c r="P136" s="87"/>
      <c r="Q136" s="88">
        <f t="shared" si="47"/>
        <v>205549728</v>
      </c>
    </row>
    <row r="137" spans="1:17" s="39" customFormat="1" ht="106.5" customHeight="1" x14ac:dyDescent="0.25">
      <c r="A137" s="61" t="s">
        <v>235</v>
      </c>
      <c r="B137" s="77" t="s">
        <v>75</v>
      </c>
      <c r="C137" s="61" t="s">
        <v>76</v>
      </c>
      <c r="D137" s="73" t="s">
        <v>77</v>
      </c>
      <c r="E137" s="87">
        <f t="shared" si="61"/>
        <v>12911267</v>
      </c>
      <c r="F137" s="87"/>
      <c r="G137" s="87"/>
      <c r="H137" s="87"/>
      <c r="I137" s="87">
        <v>12911267</v>
      </c>
      <c r="J137" s="87">
        <f t="shared" ref="J137" si="63">L137+O137</f>
        <v>0</v>
      </c>
      <c r="K137" s="87"/>
      <c r="L137" s="87"/>
      <c r="M137" s="87"/>
      <c r="N137" s="87"/>
      <c r="O137" s="87"/>
      <c r="P137" s="87"/>
      <c r="Q137" s="88">
        <f t="shared" si="47"/>
        <v>12911267</v>
      </c>
    </row>
    <row r="138" spans="1:17" s="39" customFormat="1" ht="153" customHeight="1" x14ac:dyDescent="0.25">
      <c r="A138" s="74" t="s">
        <v>236</v>
      </c>
      <c r="B138" s="74" t="s">
        <v>216</v>
      </c>
      <c r="C138" s="74" t="s">
        <v>76</v>
      </c>
      <c r="D138" s="73" t="s">
        <v>217</v>
      </c>
      <c r="E138" s="87">
        <f t="shared" si="61"/>
        <v>142345465</v>
      </c>
      <c r="F138" s="87"/>
      <c r="G138" s="87"/>
      <c r="H138" s="87"/>
      <c r="I138" s="87">
        <v>142345465</v>
      </c>
      <c r="J138" s="87">
        <f t="shared" si="62"/>
        <v>0</v>
      </c>
      <c r="K138" s="87"/>
      <c r="L138" s="87"/>
      <c r="M138" s="87"/>
      <c r="N138" s="87"/>
      <c r="O138" s="87"/>
      <c r="P138" s="87"/>
      <c r="Q138" s="88">
        <f t="shared" si="47"/>
        <v>142345465</v>
      </c>
    </row>
    <row r="139" spans="1:17" s="39" customFormat="1" ht="407.25" customHeight="1" x14ac:dyDescent="0.25">
      <c r="A139" s="61" t="s">
        <v>335</v>
      </c>
      <c r="B139" s="61" t="s">
        <v>218</v>
      </c>
      <c r="C139" s="61" t="s">
        <v>71</v>
      </c>
      <c r="D139" s="67" t="s">
        <v>328</v>
      </c>
      <c r="E139" s="87"/>
      <c r="F139" s="87"/>
      <c r="G139" s="87"/>
      <c r="H139" s="87"/>
      <c r="I139" s="87"/>
      <c r="J139" s="87">
        <f>+K139+O139</f>
        <v>2758040</v>
      </c>
      <c r="K139" s="87"/>
      <c r="L139" s="87"/>
      <c r="M139" s="87"/>
      <c r="N139" s="87"/>
      <c r="O139" s="87">
        <v>2758040</v>
      </c>
      <c r="P139" s="87"/>
      <c r="Q139" s="88">
        <f>+E139+J139</f>
        <v>2758040</v>
      </c>
    </row>
    <row r="140" spans="1:17" s="10" customFormat="1" ht="120.75" customHeight="1" x14ac:dyDescent="0.25">
      <c r="A140" s="59" t="s">
        <v>42</v>
      </c>
      <c r="B140" s="59"/>
      <c r="C140" s="59"/>
      <c r="D140" s="60" t="s">
        <v>43</v>
      </c>
      <c r="E140" s="88">
        <f>E141</f>
        <v>330502321</v>
      </c>
      <c r="F140" s="88">
        <f t="shared" ref="F140:P140" si="64">F141</f>
        <v>233410526</v>
      </c>
      <c r="G140" s="88">
        <f t="shared" si="64"/>
        <v>10194774</v>
      </c>
      <c r="H140" s="88">
        <f t="shared" si="64"/>
        <v>0</v>
      </c>
      <c r="I140" s="88">
        <f t="shared" si="64"/>
        <v>0</v>
      </c>
      <c r="J140" s="88">
        <f t="shared" si="64"/>
        <v>0</v>
      </c>
      <c r="K140" s="88">
        <f t="shared" si="64"/>
        <v>0</v>
      </c>
      <c r="L140" s="88">
        <f t="shared" si="64"/>
        <v>0</v>
      </c>
      <c r="M140" s="88">
        <f t="shared" si="64"/>
        <v>0</v>
      </c>
      <c r="N140" s="88">
        <f t="shared" si="64"/>
        <v>0</v>
      </c>
      <c r="O140" s="88">
        <f t="shared" si="64"/>
        <v>0</v>
      </c>
      <c r="P140" s="88">
        <f t="shared" si="64"/>
        <v>0</v>
      </c>
      <c r="Q140" s="88">
        <f t="shared" si="47"/>
        <v>330502321</v>
      </c>
    </row>
    <row r="141" spans="1:17" s="10" customFormat="1" ht="96.75" customHeight="1" x14ac:dyDescent="0.25">
      <c r="A141" s="59" t="s">
        <v>44</v>
      </c>
      <c r="B141" s="59"/>
      <c r="C141" s="59"/>
      <c r="D141" s="60" t="s">
        <v>45</v>
      </c>
      <c r="E141" s="88">
        <f t="shared" ref="E141:Q141" si="65">SUM(E142:E146)</f>
        <v>330502321</v>
      </c>
      <c r="F141" s="88">
        <f t="shared" si="65"/>
        <v>233410526</v>
      </c>
      <c r="G141" s="88">
        <f t="shared" si="65"/>
        <v>10194774</v>
      </c>
      <c r="H141" s="88">
        <f t="shared" si="65"/>
        <v>0</v>
      </c>
      <c r="I141" s="88">
        <f t="shared" si="65"/>
        <v>0</v>
      </c>
      <c r="J141" s="88">
        <f t="shared" si="65"/>
        <v>0</v>
      </c>
      <c r="K141" s="88">
        <f t="shared" si="65"/>
        <v>0</v>
      </c>
      <c r="L141" s="88">
        <f t="shared" si="65"/>
        <v>0</v>
      </c>
      <c r="M141" s="88">
        <f t="shared" si="65"/>
        <v>0</v>
      </c>
      <c r="N141" s="88">
        <f t="shared" si="65"/>
        <v>0</v>
      </c>
      <c r="O141" s="88">
        <f t="shared" si="65"/>
        <v>0</v>
      </c>
      <c r="P141" s="88">
        <f t="shared" si="65"/>
        <v>0</v>
      </c>
      <c r="Q141" s="88">
        <f t="shared" si="65"/>
        <v>330502321</v>
      </c>
    </row>
    <row r="142" spans="1:17" s="39" customFormat="1" ht="168.75" customHeight="1" x14ac:dyDescent="0.25">
      <c r="A142" s="61" t="s">
        <v>232</v>
      </c>
      <c r="B142" s="61" t="s">
        <v>107</v>
      </c>
      <c r="C142" s="61" t="s">
        <v>50</v>
      </c>
      <c r="D142" s="63" t="s">
        <v>276</v>
      </c>
      <c r="E142" s="87">
        <f t="shared" ref="E142" si="66">F142+I142</f>
        <v>12437866</v>
      </c>
      <c r="F142" s="87">
        <v>12437866</v>
      </c>
      <c r="G142" s="87">
        <v>10194774</v>
      </c>
      <c r="H142" s="87"/>
      <c r="I142" s="87"/>
      <c r="J142" s="87">
        <f t="shared" ref="J142:J145" si="67">L142+O142</f>
        <v>0</v>
      </c>
      <c r="K142" s="87"/>
      <c r="L142" s="87"/>
      <c r="M142" s="87"/>
      <c r="N142" s="87"/>
      <c r="O142" s="87"/>
      <c r="P142" s="87"/>
      <c r="Q142" s="88">
        <f t="shared" si="47"/>
        <v>12437866</v>
      </c>
    </row>
    <row r="143" spans="1:17" s="39" customFormat="1" ht="162.75" customHeight="1" x14ac:dyDescent="0.25">
      <c r="A143" s="61" t="s">
        <v>325</v>
      </c>
      <c r="B143" s="61" t="s">
        <v>326</v>
      </c>
      <c r="C143" s="64" t="s">
        <v>57</v>
      </c>
      <c r="D143" s="63" t="s">
        <v>327</v>
      </c>
      <c r="E143" s="87">
        <f t="shared" ref="E143:E146" si="68">F143+I143</f>
        <v>346390</v>
      </c>
      <c r="F143" s="87">
        <v>346390</v>
      </c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8">
        <f t="shared" si="47"/>
        <v>346390</v>
      </c>
    </row>
    <row r="144" spans="1:17" s="39" customFormat="1" ht="81.75" customHeight="1" x14ac:dyDescent="0.25">
      <c r="A144" s="61" t="s">
        <v>331</v>
      </c>
      <c r="B144" s="61" t="s">
        <v>332</v>
      </c>
      <c r="C144" s="64" t="s">
        <v>52</v>
      </c>
      <c r="D144" s="63" t="s">
        <v>333</v>
      </c>
      <c r="E144" s="87">
        <f t="shared" si="68"/>
        <v>7552670</v>
      </c>
      <c r="F144" s="87">
        <v>7552670</v>
      </c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8">
        <f t="shared" si="47"/>
        <v>7552670</v>
      </c>
    </row>
    <row r="145" spans="1:17" s="39" customFormat="1" ht="81" customHeight="1" x14ac:dyDescent="0.25">
      <c r="A145" s="61" t="s">
        <v>295</v>
      </c>
      <c r="B145" s="61" t="s">
        <v>296</v>
      </c>
      <c r="C145" s="61" t="s">
        <v>57</v>
      </c>
      <c r="D145" s="65" t="s">
        <v>297</v>
      </c>
      <c r="E145" s="87">
        <f>97559295-467500</f>
        <v>97091795</v>
      </c>
      <c r="F145" s="87"/>
      <c r="G145" s="87"/>
      <c r="H145" s="87"/>
      <c r="I145" s="87"/>
      <c r="J145" s="87">
        <f t="shared" si="67"/>
        <v>0</v>
      </c>
      <c r="K145" s="87"/>
      <c r="L145" s="87"/>
      <c r="M145" s="87"/>
      <c r="N145" s="87"/>
      <c r="O145" s="87"/>
      <c r="P145" s="87"/>
      <c r="Q145" s="88">
        <f t="shared" si="47"/>
        <v>97091795</v>
      </c>
    </row>
    <row r="146" spans="1:17" s="39" customFormat="1" ht="63.75" customHeight="1" x14ac:dyDescent="0.25">
      <c r="A146" s="61" t="s">
        <v>362</v>
      </c>
      <c r="B146" s="61" t="s">
        <v>363</v>
      </c>
      <c r="C146" s="64" t="s">
        <v>56</v>
      </c>
      <c r="D146" s="65" t="s">
        <v>364</v>
      </c>
      <c r="E146" s="87">
        <f t="shared" si="68"/>
        <v>213073600</v>
      </c>
      <c r="F146" s="87">
        <v>213073600</v>
      </c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8">
        <f t="shared" si="47"/>
        <v>213073600</v>
      </c>
    </row>
    <row r="147" spans="1:17" s="10" customFormat="1" ht="82.5" customHeight="1" x14ac:dyDescent="0.25">
      <c r="A147" s="61" t="s">
        <v>243</v>
      </c>
      <c r="B147" s="61" t="s">
        <v>243</v>
      </c>
      <c r="C147" s="61" t="s">
        <v>243</v>
      </c>
      <c r="D147" s="78" t="s">
        <v>244</v>
      </c>
      <c r="E147" s="55">
        <f t="shared" ref="E147:P147" si="69">SUM(E14+E32+E47+E56+E72+E84+E97+E105+E120+E125+E132+E140)</f>
        <v>2945626369</v>
      </c>
      <c r="F147" s="55">
        <f t="shared" si="69"/>
        <v>2227317460</v>
      </c>
      <c r="G147" s="55">
        <f t="shared" si="69"/>
        <v>916133826</v>
      </c>
      <c r="H147" s="55">
        <f t="shared" si="69"/>
        <v>241632737</v>
      </c>
      <c r="I147" s="55">
        <f t="shared" si="69"/>
        <v>621217114</v>
      </c>
      <c r="J147" s="88">
        <f t="shared" si="69"/>
        <v>736761867</v>
      </c>
      <c r="K147" s="55">
        <f t="shared" si="69"/>
        <v>371809431</v>
      </c>
      <c r="L147" s="55">
        <f t="shared" si="69"/>
        <v>216096905</v>
      </c>
      <c r="M147" s="55">
        <f t="shared" si="69"/>
        <v>94210000</v>
      </c>
      <c r="N147" s="55">
        <f t="shared" si="69"/>
        <v>31502674</v>
      </c>
      <c r="O147" s="55">
        <f t="shared" si="69"/>
        <v>520664962</v>
      </c>
      <c r="P147" s="55">
        <f t="shared" si="69"/>
        <v>0</v>
      </c>
      <c r="Q147" s="55">
        <f t="shared" si="47"/>
        <v>3682388236</v>
      </c>
    </row>
    <row r="148" spans="1:17" s="49" customFormat="1" ht="345" customHeight="1" x14ac:dyDescent="0.65">
      <c r="A148" s="114" t="s">
        <v>348</v>
      </c>
      <c r="B148" s="114"/>
      <c r="C148" s="114"/>
      <c r="D148" s="114"/>
      <c r="E148" s="114"/>
      <c r="F148" s="114"/>
      <c r="G148" s="114"/>
      <c r="H148" s="79"/>
      <c r="I148" s="80"/>
      <c r="J148" s="101"/>
      <c r="K148" s="57"/>
      <c r="L148" s="57"/>
      <c r="M148" s="57"/>
      <c r="N148" s="113" t="s">
        <v>346</v>
      </c>
      <c r="O148" s="113"/>
      <c r="P148" s="81"/>
      <c r="Q148" s="81"/>
    </row>
    <row r="149" spans="1:17" s="50" customFormat="1" ht="247.5" customHeight="1" x14ac:dyDescent="0.65">
      <c r="A149" s="111" t="s">
        <v>349</v>
      </c>
      <c r="B149" s="111"/>
      <c r="C149" s="111"/>
      <c r="D149" s="111"/>
      <c r="E149" s="111"/>
      <c r="F149" s="111"/>
      <c r="G149" s="111"/>
      <c r="H149" s="111"/>
      <c r="I149" s="82"/>
      <c r="K149" s="58"/>
      <c r="L149" s="58"/>
      <c r="M149" s="58"/>
      <c r="N149" s="83" t="s">
        <v>350</v>
      </c>
      <c r="O149" s="84"/>
      <c r="P149" s="85"/>
      <c r="Q149" s="86"/>
    </row>
    <row r="150" spans="1:17" s="28" customFormat="1" ht="180" customHeight="1" x14ac:dyDescent="0.55000000000000004">
      <c r="A150" s="31"/>
      <c r="B150" s="31"/>
      <c r="C150" s="31"/>
      <c r="D150" s="31"/>
      <c r="E150" s="31"/>
      <c r="F150" s="31"/>
      <c r="G150" s="31"/>
      <c r="H150" s="31"/>
      <c r="I150" s="35"/>
      <c r="J150" s="32"/>
      <c r="K150" s="32"/>
      <c r="L150" s="32"/>
      <c r="M150" s="32"/>
      <c r="N150" s="110"/>
      <c r="O150" s="110"/>
      <c r="P150" s="33"/>
      <c r="Q150" s="34"/>
    </row>
    <row r="151" spans="1:17" ht="108.75" customHeight="1" x14ac:dyDescent="0.45">
      <c r="C151" s="13"/>
      <c r="E151" s="44">
        <v>2936028573</v>
      </c>
      <c r="F151" s="44">
        <v>2139888183</v>
      </c>
      <c r="G151" s="45">
        <v>793675086</v>
      </c>
      <c r="H151" s="45">
        <v>203999324</v>
      </c>
      <c r="I151" s="45">
        <v>436137358.03999996</v>
      </c>
      <c r="J151" s="45">
        <v>260127313</v>
      </c>
      <c r="K151" s="45">
        <v>49532327</v>
      </c>
      <c r="L151" s="45">
        <v>207371635</v>
      </c>
      <c r="M151" s="45">
        <v>70294150</v>
      </c>
      <c r="N151" s="45">
        <v>26582700</v>
      </c>
      <c r="O151" s="45">
        <v>52755678</v>
      </c>
      <c r="P151" s="45">
        <v>0</v>
      </c>
      <c r="Q151" s="8">
        <v>3196155886</v>
      </c>
    </row>
    <row r="152" spans="1:17" ht="26.25" x14ac:dyDescent="0.4">
      <c r="C152" s="13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</row>
    <row r="153" spans="1:17" ht="26.25" x14ac:dyDescent="0.4">
      <c r="C153" s="13"/>
      <c r="D153" s="41"/>
      <c r="E153" s="40"/>
      <c r="F153" s="40"/>
      <c r="G153" s="40"/>
      <c r="H153" s="40"/>
      <c r="I153" s="12"/>
      <c r="J153" s="12"/>
      <c r="K153" s="12"/>
      <c r="L153" s="12"/>
      <c r="M153" s="12"/>
      <c r="N153" s="12"/>
      <c r="O153" s="12"/>
      <c r="P153" s="12"/>
    </row>
    <row r="154" spans="1:17" ht="26.25" x14ac:dyDescent="0.4">
      <c r="C154" s="13"/>
      <c r="D154" s="14"/>
      <c r="E154" s="27"/>
      <c r="F154" s="12"/>
      <c r="G154" s="12"/>
      <c r="H154" s="12"/>
      <c r="I154" s="12"/>
      <c r="J154" s="14"/>
      <c r="K154" s="12"/>
      <c r="L154" s="12"/>
      <c r="M154" s="12"/>
      <c r="N154" s="12"/>
      <c r="O154" s="12"/>
      <c r="P154" s="12"/>
    </row>
    <row r="155" spans="1:17" ht="30.75" x14ac:dyDescent="0.45">
      <c r="C155" s="13"/>
      <c r="D155" s="14"/>
      <c r="E155" s="47"/>
      <c r="F155" s="45"/>
      <c r="G155" s="45"/>
      <c r="H155" s="45"/>
      <c r="I155" s="45"/>
      <c r="J155" s="45"/>
      <c r="K155" s="45"/>
      <c r="L155" s="12"/>
      <c r="M155" s="12"/>
      <c r="N155" s="12"/>
      <c r="O155" s="12"/>
      <c r="P155" s="12"/>
    </row>
    <row r="156" spans="1:17" ht="30.75" x14ac:dyDescent="0.45">
      <c r="C156" s="13"/>
      <c r="D156" s="14"/>
      <c r="E156" s="47">
        <f>16798720.42-32331583.58</f>
        <v>-15532863.159999996</v>
      </c>
      <c r="F156" s="45"/>
      <c r="G156" s="45"/>
      <c r="H156" s="45"/>
      <c r="I156" s="45"/>
      <c r="J156" s="47"/>
      <c r="K156" s="46">
        <v>265532863.16</v>
      </c>
      <c r="L156" s="12"/>
      <c r="M156" s="12"/>
      <c r="N156" s="12"/>
      <c r="O156" s="12"/>
      <c r="P156" s="12"/>
    </row>
    <row r="157" spans="1:17" ht="26.25" x14ac:dyDescent="0.4">
      <c r="C157" s="13"/>
      <c r="D157" s="14"/>
      <c r="E157" s="12"/>
      <c r="F157" s="12"/>
      <c r="G157" s="12"/>
      <c r="H157" s="12"/>
      <c r="I157" s="12"/>
      <c r="J157" s="40"/>
      <c r="K157" s="12"/>
      <c r="L157" s="12"/>
      <c r="M157" s="12"/>
      <c r="N157" s="12"/>
      <c r="O157" s="12"/>
      <c r="P157" s="12"/>
    </row>
    <row r="158" spans="1:17" ht="26.25" x14ac:dyDescent="0.4">
      <c r="C158" s="13"/>
      <c r="D158" s="14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</row>
    <row r="159" spans="1:17" ht="26.25" x14ac:dyDescent="0.4">
      <c r="C159" s="13"/>
      <c r="D159" s="14"/>
      <c r="E159" s="12"/>
      <c r="F159" s="36"/>
      <c r="G159" s="12"/>
      <c r="H159" s="12"/>
      <c r="I159" s="12"/>
      <c r="J159" s="12"/>
      <c r="K159" s="12"/>
      <c r="L159" s="12"/>
      <c r="M159" s="12"/>
      <c r="N159" s="12"/>
      <c r="O159" s="12"/>
      <c r="P159" s="12"/>
    </row>
    <row r="160" spans="1:17" x14ac:dyDescent="0.35">
      <c r="C160" s="15"/>
      <c r="D160" s="14"/>
      <c r="E160" s="38"/>
      <c r="F160" s="38"/>
      <c r="G160" s="38"/>
      <c r="H160" s="38"/>
      <c r="I160" s="38"/>
      <c r="J160" s="38"/>
      <c r="K160" s="22"/>
      <c r="L160" s="22"/>
      <c r="M160" s="22"/>
      <c r="N160" s="22"/>
      <c r="O160" s="22"/>
      <c r="P160" s="22"/>
      <c r="Q160" s="22"/>
    </row>
    <row r="161" spans="3:17" ht="30" x14ac:dyDescent="0.4">
      <c r="C161" s="15"/>
      <c r="D161" s="16"/>
      <c r="E161" s="48">
        <f>E151+E156</f>
        <v>2920495709.8400002</v>
      </c>
      <c r="F161" s="48">
        <f t="shared" ref="F161:K161" si="70">F151+F156</f>
        <v>2139888183</v>
      </c>
      <c r="G161" s="48">
        <f t="shared" si="70"/>
        <v>793675086</v>
      </c>
      <c r="H161" s="48">
        <f t="shared" si="70"/>
        <v>203999324</v>
      </c>
      <c r="I161" s="48">
        <f t="shared" si="70"/>
        <v>436137358.03999996</v>
      </c>
      <c r="J161" s="48">
        <f t="shared" si="70"/>
        <v>260127313</v>
      </c>
      <c r="K161" s="48">
        <f t="shared" si="70"/>
        <v>315065190.15999997</v>
      </c>
      <c r="L161" s="22"/>
      <c r="M161" s="22"/>
      <c r="N161" s="22"/>
      <c r="O161" s="22"/>
      <c r="P161" s="22"/>
      <c r="Q161" s="22"/>
    </row>
    <row r="162" spans="3:17" ht="35.25" x14ac:dyDescent="0.5">
      <c r="C162" s="15"/>
      <c r="D162" s="16"/>
      <c r="E162" s="25"/>
      <c r="F162" s="25"/>
      <c r="G162" s="25"/>
      <c r="H162" s="25"/>
      <c r="I162" s="22"/>
      <c r="J162" s="22"/>
      <c r="K162" s="22"/>
      <c r="L162" s="22"/>
      <c r="M162" s="22"/>
      <c r="N162" s="22"/>
      <c r="O162" s="22"/>
      <c r="P162" s="22"/>
      <c r="Q162" s="22"/>
    </row>
    <row r="163" spans="3:17" x14ac:dyDescent="0.35">
      <c r="C163" s="15"/>
      <c r="D163" s="16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</row>
    <row r="164" spans="3:17" x14ac:dyDescent="0.35">
      <c r="C164" s="15"/>
      <c r="D164" s="16" t="s">
        <v>357</v>
      </c>
      <c r="E164" s="102">
        <f>E16+E34+E49+E58+E74+E86+E99+E107+E122+E127+E134+E142</f>
        <v>226108140</v>
      </c>
      <c r="F164" s="102">
        <f>F16+F34+F49+F58+F74+F86+F99+F107+F122+F127+F134+F142</f>
        <v>226108140</v>
      </c>
      <c r="G164" s="102">
        <f>G16+G34+G49+G58+G74+G86+G99+G107+G122+G127+G134+G142</f>
        <v>166748075</v>
      </c>
      <c r="H164" s="102">
        <f>H16+H34+H49+H58+H74+H86+H99+H107+H122+H127+H134+H142</f>
        <v>10674610</v>
      </c>
      <c r="I164" s="22"/>
      <c r="J164" s="22"/>
      <c r="K164" s="22"/>
      <c r="L164" s="22"/>
      <c r="M164" s="22"/>
      <c r="N164" s="22"/>
      <c r="O164" s="22"/>
      <c r="P164" s="22"/>
      <c r="Q164" s="22"/>
    </row>
    <row r="165" spans="3:17" ht="27" x14ac:dyDescent="0.35">
      <c r="C165" s="15"/>
      <c r="D165" s="16"/>
      <c r="E165" s="37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</row>
    <row r="166" spans="3:17" x14ac:dyDescent="0.35">
      <c r="C166" s="15"/>
      <c r="D166" s="16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</row>
    <row r="167" spans="3:17" x14ac:dyDescent="0.35">
      <c r="C167" s="15"/>
      <c r="D167" s="16" t="s">
        <v>361</v>
      </c>
      <c r="E167" s="22"/>
      <c r="F167" s="22"/>
      <c r="G167" s="22"/>
      <c r="H167" s="22"/>
      <c r="I167" s="22"/>
      <c r="J167" s="103">
        <f t="shared" ref="J167:Q167" si="71">J45+J54+J83+J104+J119+J131</f>
        <v>1929100</v>
      </c>
      <c r="K167" s="103">
        <f t="shared" si="71"/>
        <v>0</v>
      </c>
      <c r="L167" s="103">
        <f t="shared" si="71"/>
        <v>1347100</v>
      </c>
      <c r="M167" s="103">
        <f t="shared" si="71"/>
        <v>0</v>
      </c>
      <c r="N167" s="103">
        <f t="shared" si="71"/>
        <v>0</v>
      </c>
      <c r="O167" s="103">
        <f t="shared" si="71"/>
        <v>582000</v>
      </c>
      <c r="P167" s="103">
        <f t="shared" si="71"/>
        <v>0</v>
      </c>
      <c r="Q167" s="103">
        <f t="shared" si="71"/>
        <v>1929100</v>
      </c>
    </row>
    <row r="168" spans="3:17" x14ac:dyDescent="0.35">
      <c r="C168" s="15"/>
      <c r="D168" s="16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</row>
    <row r="169" spans="3:17" x14ac:dyDescent="0.35">
      <c r="C169" s="15"/>
      <c r="D169" s="16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</row>
    <row r="170" spans="3:17" x14ac:dyDescent="0.35">
      <c r="C170" s="15"/>
      <c r="D170" s="16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</row>
    <row r="171" spans="3:17" x14ac:dyDescent="0.35">
      <c r="C171" s="15"/>
      <c r="D171" s="16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</row>
    <row r="172" spans="3:17" x14ac:dyDescent="0.35">
      <c r="C172" s="15"/>
      <c r="D172" s="16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</row>
    <row r="173" spans="3:17" x14ac:dyDescent="0.35">
      <c r="C173" s="15"/>
      <c r="D173" s="16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</row>
    <row r="174" spans="3:17" x14ac:dyDescent="0.35">
      <c r="C174" s="15"/>
      <c r="D174" s="16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</row>
    <row r="175" spans="3:17" x14ac:dyDescent="0.35">
      <c r="C175" s="15"/>
      <c r="D175" s="16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</row>
    <row r="176" spans="3:17" x14ac:dyDescent="0.35">
      <c r="C176" s="15"/>
      <c r="D176" s="16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</row>
    <row r="177" spans="3:17" x14ac:dyDescent="0.35">
      <c r="C177" s="15"/>
      <c r="D177" s="16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</row>
    <row r="178" spans="3:17" x14ac:dyDescent="0.35">
      <c r="C178" s="15"/>
      <c r="D178" s="16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</row>
    <row r="179" spans="3:17" x14ac:dyDescent="0.35">
      <c r="C179" s="15"/>
      <c r="D179" s="16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</row>
    <row r="180" spans="3:17" x14ac:dyDescent="0.35">
      <c r="C180" s="15"/>
      <c r="D180" s="16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</row>
    <row r="181" spans="3:17" x14ac:dyDescent="0.35">
      <c r="C181" s="15"/>
      <c r="D181" s="16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</row>
    <row r="182" spans="3:17" x14ac:dyDescent="0.35">
      <c r="C182" s="15"/>
      <c r="D182" s="16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</row>
    <row r="183" spans="3:17" x14ac:dyDescent="0.35">
      <c r="C183" s="15"/>
      <c r="D183" s="16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</row>
    <row r="184" spans="3:17" x14ac:dyDescent="0.35">
      <c r="C184" s="15"/>
      <c r="D184" s="16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</row>
    <row r="185" spans="3:17" x14ac:dyDescent="0.35">
      <c r="C185" s="15"/>
      <c r="D185" s="16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</row>
    <row r="186" spans="3:17" x14ac:dyDescent="0.35">
      <c r="C186" s="15"/>
      <c r="D186" s="16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</row>
    <row r="187" spans="3:17" x14ac:dyDescent="0.35">
      <c r="C187" s="15"/>
      <c r="D187" s="16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</row>
    <row r="188" spans="3:17" x14ac:dyDescent="0.35">
      <c r="C188" s="15"/>
      <c r="D188" s="16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</row>
    <row r="189" spans="3:17" x14ac:dyDescent="0.35">
      <c r="C189" s="15"/>
      <c r="D189" s="16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</row>
    <row r="190" spans="3:17" x14ac:dyDescent="0.35">
      <c r="C190" s="15"/>
      <c r="D190" s="16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</row>
    <row r="191" spans="3:17" x14ac:dyDescent="0.35">
      <c r="C191" s="15"/>
      <c r="D191" s="16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</row>
    <row r="192" spans="3:17" x14ac:dyDescent="0.35">
      <c r="C192" s="15"/>
      <c r="D192" s="16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</row>
    <row r="193" spans="3:17" x14ac:dyDescent="0.35">
      <c r="C193" s="15"/>
      <c r="D193" s="16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</row>
    <row r="194" spans="3:17" x14ac:dyDescent="0.35">
      <c r="C194" s="15"/>
      <c r="D194" s="16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</row>
    <row r="195" spans="3:17" x14ac:dyDescent="0.35">
      <c r="C195" s="15"/>
      <c r="D195" s="16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</row>
    <row r="196" spans="3:17" x14ac:dyDescent="0.35">
      <c r="C196" s="15"/>
      <c r="D196" s="16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</row>
    <row r="197" spans="3:17" x14ac:dyDescent="0.35">
      <c r="C197" s="15"/>
      <c r="D197" s="16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</row>
    <row r="198" spans="3:17" x14ac:dyDescent="0.35">
      <c r="C198" s="15"/>
      <c r="D198" s="16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</row>
    <row r="199" spans="3:17" x14ac:dyDescent="0.35">
      <c r="C199" s="15"/>
      <c r="D199" s="16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</row>
    <row r="200" spans="3:17" x14ac:dyDescent="0.35">
      <c r="C200" s="15"/>
      <c r="D200" s="16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</row>
    <row r="201" spans="3:17" x14ac:dyDescent="0.35">
      <c r="C201" s="15"/>
      <c r="D201" s="16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</row>
    <row r="202" spans="3:17" x14ac:dyDescent="0.35">
      <c r="C202" s="15"/>
      <c r="D202" s="16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</row>
    <row r="203" spans="3:17" x14ac:dyDescent="0.35">
      <c r="C203" s="15"/>
      <c r="D203" s="16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</row>
    <row r="204" spans="3:17" x14ac:dyDescent="0.35">
      <c r="C204" s="15"/>
      <c r="D204" s="16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</row>
    <row r="205" spans="3:17" x14ac:dyDescent="0.35">
      <c r="C205" s="15"/>
      <c r="D205" s="16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</row>
    <row r="206" spans="3:17" x14ac:dyDescent="0.35">
      <c r="C206" s="15"/>
      <c r="D206" s="16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</row>
    <row r="207" spans="3:17" x14ac:dyDescent="0.35">
      <c r="C207" s="15"/>
      <c r="D207" s="16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</row>
    <row r="208" spans="3:17" x14ac:dyDescent="0.35">
      <c r="C208" s="15"/>
      <c r="D208" s="16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</row>
    <row r="209" spans="3:17" x14ac:dyDescent="0.35">
      <c r="C209" s="15"/>
      <c r="D209" s="16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</row>
    <row r="210" spans="3:17" x14ac:dyDescent="0.35">
      <c r="C210" s="15"/>
      <c r="D210" s="16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</row>
    <row r="211" spans="3:17" x14ac:dyDescent="0.35">
      <c r="C211" s="15"/>
      <c r="D211" s="16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</row>
    <row r="212" spans="3:17" x14ac:dyDescent="0.35">
      <c r="C212" s="15"/>
      <c r="D212" s="16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</row>
    <row r="213" spans="3:17" x14ac:dyDescent="0.35">
      <c r="C213" s="15"/>
      <c r="D213" s="16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</row>
    <row r="214" spans="3:17" x14ac:dyDescent="0.35">
      <c r="C214" s="15"/>
      <c r="D214" s="16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</row>
    <row r="215" spans="3:17" x14ac:dyDescent="0.35">
      <c r="C215" s="15"/>
      <c r="D215" s="16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</row>
    <row r="216" spans="3:17" x14ac:dyDescent="0.35">
      <c r="C216" s="15"/>
      <c r="D216" s="16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</row>
    <row r="217" spans="3:17" x14ac:dyDescent="0.35">
      <c r="C217" s="15"/>
      <c r="D217" s="16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</row>
    <row r="218" spans="3:17" x14ac:dyDescent="0.35">
      <c r="C218" s="15"/>
      <c r="D218" s="16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</row>
    <row r="219" spans="3:17" x14ac:dyDescent="0.35">
      <c r="C219" s="15"/>
      <c r="D219" s="16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</row>
    <row r="220" spans="3:17" x14ac:dyDescent="0.35">
      <c r="C220" s="15"/>
      <c r="D220" s="16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</row>
    <row r="221" spans="3:17" x14ac:dyDescent="0.35">
      <c r="C221" s="15"/>
      <c r="D221" s="16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</row>
    <row r="222" spans="3:17" x14ac:dyDescent="0.35">
      <c r="C222" s="15"/>
      <c r="D222" s="16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</row>
    <row r="223" spans="3:17" x14ac:dyDescent="0.35">
      <c r="C223" s="15"/>
      <c r="D223" s="16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</row>
    <row r="224" spans="3:17" x14ac:dyDescent="0.35">
      <c r="C224" s="15"/>
      <c r="D224" s="16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</row>
    <row r="225" spans="3:16" x14ac:dyDescent="0.35">
      <c r="C225" s="15"/>
      <c r="D225" s="16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</row>
    <row r="226" spans="3:16" x14ac:dyDescent="0.35">
      <c r="C226" s="15"/>
      <c r="D226" s="16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</row>
    <row r="227" spans="3:16" x14ac:dyDescent="0.35">
      <c r="C227" s="15"/>
      <c r="D227" s="16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</row>
    <row r="228" spans="3:16" x14ac:dyDescent="0.35">
      <c r="C228" s="15"/>
      <c r="D228" s="16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</row>
    <row r="229" spans="3:16" x14ac:dyDescent="0.35">
      <c r="C229" s="15"/>
      <c r="D229" s="16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</row>
    <row r="230" spans="3:16" x14ac:dyDescent="0.35">
      <c r="C230" s="15"/>
      <c r="D230" s="16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</row>
    <row r="231" spans="3:16" x14ac:dyDescent="0.35">
      <c r="C231" s="15"/>
      <c r="D231" s="16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</row>
    <row r="232" spans="3:16" x14ac:dyDescent="0.35">
      <c r="C232" s="15"/>
      <c r="D232" s="16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</row>
    <row r="233" spans="3:16" x14ac:dyDescent="0.35">
      <c r="C233" s="15"/>
      <c r="D233" s="16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</row>
    <row r="234" spans="3:16" x14ac:dyDescent="0.35">
      <c r="C234" s="15"/>
      <c r="D234" s="16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</row>
    <row r="235" spans="3:16" x14ac:dyDescent="0.35">
      <c r="C235" s="15"/>
      <c r="D235" s="16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</row>
    <row r="236" spans="3:16" x14ac:dyDescent="0.35">
      <c r="C236" s="15"/>
      <c r="D236" s="16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</row>
    <row r="237" spans="3:16" x14ac:dyDescent="0.35">
      <c r="C237" s="15"/>
      <c r="D237" s="16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</row>
    <row r="238" spans="3:16" x14ac:dyDescent="0.35">
      <c r="C238" s="15"/>
      <c r="D238" s="16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</row>
    <row r="239" spans="3:16" x14ac:dyDescent="0.35">
      <c r="C239" s="15"/>
      <c r="D239" s="16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</row>
    <row r="240" spans="3:16" x14ac:dyDescent="0.35">
      <c r="C240" s="15"/>
      <c r="D240" s="16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</row>
    <row r="241" spans="3:16" x14ac:dyDescent="0.35">
      <c r="C241" s="15"/>
      <c r="D241" s="16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</row>
    <row r="242" spans="3:16" x14ac:dyDescent="0.35">
      <c r="C242" s="15"/>
      <c r="D242" s="16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</row>
    <row r="243" spans="3:16" x14ac:dyDescent="0.35">
      <c r="C243" s="15"/>
      <c r="D243" s="16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</row>
    <row r="244" spans="3:16" x14ac:dyDescent="0.35">
      <c r="C244" s="15"/>
      <c r="D244" s="16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</row>
    <row r="245" spans="3:16" x14ac:dyDescent="0.35">
      <c r="C245" s="15"/>
      <c r="D245" s="16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</row>
    <row r="246" spans="3:16" x14ac:dyDescent="0.35">
      <c r="C246" s="15"/>
      <c r="D246" s="16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</row>
    <row r="247" spans="3:16" x14ac:dyDescent="0.35">
      <c r="C247" s="15"/>
      <c r="D247" s="16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</row>
    <row r="248" spans="3:16" x14ac:dyDescent="0.35">
      <c r="C248" s="17"/>
      <c r="D248" s="16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</row>
    <row r="249" spans="3:16" x14ac:dyDescent="0.35">
      <c r="C249" s="17"/>
      <c r="D249" s="16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</row>
    <row r="250" spans="3:16" x14ac:dyDescent="0.35">
      <c r="D250" s="16"/>
    </row>
    <row r="251" spans="3:16" x14ac:dyDescent="0.35">
      <c r="D251" s="18"/>
    </row>
    <row r="252" spans="3:16" x14ac:dyDescent="0.35">
      <c r="D252" s="18"/>
    </row>
    <row r="253" spans="3:16" x14ac:dyDescent="0.35">
      <c r="D253" s="18"/>
    </row>
    <row r="254" spans="3:16" x14ac:dyDescent="0.35">
      <c r="D254" s="18"/>
    </row>
    <row r="255" spans="3:16" x14ac:dyDescent="0.35">
      <c r="D255" s="18"/>
    </row>
    <row r="256" spans="3:16" x14ac:dyDescent="0.35">
      <c r="D256" s="18"/>
    </row>
    <row r="257" spans="4:4" x14ac:dyDescent="0.35">
      <c r="D257" s="18"/>
    </row>
    <row r="258" spans="4:4" x14ac:dyDescent="0.35">
      <c r="D258" s="18"/>
    </row>
    <row r="259" spans="4:4" x14ac:dyDescent="0.35">
      <c r="D259" s="18"/>
    </row>
    <row r="260" spans="4:4" x14ac:dyDescent="0.35">
      <c r="D260" s="18"/>
    </row>
    <row r="261" spans="4:4" x14ac:dyDescent="0.35">
      <c r="D261" s="18"/>
    </row>
    <row r="262" spans="4:4" x14ac:dyDescent="0.35">
      <c r="D262" s="18"/>
    </row>
    <row r="263" spans="4:4" x14ac:dyDescent="0.35">
      <c r="D263" s="18"/>
    </row>
    <row r="264" spans="4:4" x14ac:dyDescent="0.35">
      <c r="D264" s="18"/>
    </row>
    <row r="265" spans="4:4" x14ac:dyDescent="0.35">
      <c r="D265" s="18"/>
    </row>
    <row r="266" spans="4:4" x14ac:dyDescent="0.35">
      <c r="D266" s="18"/>
    </row>
    <row r="267" spans="4:4" x14ac:dyDescent="0.35">
      <c r="D267" s="18"/>
    </row>
  </sheetData>
  <sheetProtection formatCells="0" formatColumns="0" formatRows="0" insertColumns="0" insertRows="0" insertHyperlinks="0" deleteColumns="0" deleteRows="0" sort="0" autoFilter="0" pivotTables="0"/>
  <customSheetViews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1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2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83" activePane="bottomRight" state="frozen"/>
      <selection pane="bottomRight" activeCell="F85" sqref="F85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3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>
        <oddHeader xml:space="preserve">&amp;R&amp;"Times New Roman,обычный"&amp;30Продовження додатка 3              </oddHeader>
      </headerFooter>
    </customSheetView>
    <customSheetView guid="{55C3F4C1-780C-49F7-A5ED-38837E4BD0D2}" scale="40" showPageBreaks="1" zeroValues="0" hiddenColumns="1" view="pageBreakPreview" topLeftCell="A7">
      <pane xSplit="4" ySplit="6" topLeftCell="E54" activePane="bottomRight" state="frozen"/>
      <selection pane="bottomRight" activeCell="F73" sqref="F73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13" activePane="bottomRight" state="frozen"/>
      <selection pane="bottomRight" activeCell="AH20" sqref="AH20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0"/>
      <headerFooter differentFirst="1" alignWithMargins="0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11"/>
      <headerFooter differentFirst="1" alignWithMargins="0">
        <oddHeader xml:space="preserve">&amp;R&amp;"Times New Roman,обычный"&amp;30Продовження додатка 3              </oddHeader>
      </headerFooter>
    </customSheetView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2"/>
      <headerFooter differentFirst="1" alignWithMargins="0">
        <oddHeader>&amp;R&amp;"Times New Roman,обычный"&amp;20Продовження додатка 3</oddHeader>
      </headerFooter>
      <autoFilter ref="A13:Q167"/>
    </customSheetView>
  </customSheetViews>
  <mergeCells count="31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150:O150"/>
    <mergeCell ref="A149:H149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N148:O148"/>
    <mergeCell ref="A148:G148"/>
  </mergeCells>
  <phoneticPr fontId="0" type="noConversion"/>
  <printOptions horizontalCentered="1"/>
  <pageMargins left="0.59055118110236227" right="0.51181102362204722" top="1.0236220472440944" bottom="0.51181102362204722" header="0" footer="0"/>
  <pageSetup paperSize="9" scale="19" fitToHeight="15" orientation="landscape" r:id="rId13"/>
  <headerFooter differentFirst="1" alignWithMargins="0">
    <oddHeader>&amp;R&amp;"Times New Roman,обычный"&amp;26
Продовження додатка 3</oddHeader>
  </headerFooter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Користувач</cp:lastModifiedBy>
  <cp:lastPrinted>2024-11-15T14:00:21Z</cp:lastPrinted>
  <dcterms:created xsi:type="dcterms:W3CDTF">2018-06-12T07:38:27Z</dcterms:created>
  <dcterms:modified xsi:type="dcterms:W3CDTF">2024-11-15T15:05:29Z</dcterms:modified>
</cp:coreProperties>
</file>