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30" i="1" l="1"/>
  <c r="D19" i="1" l="1"/>
  <c r="D32" i="1"/>
  <c r="I31" i="1" l="1"/>
  <c r="H31" i="1"/>
  <c r="G31" i="1"/>
  <c r="F31" i="1"/>
  <c r="E31" i="1"/>
  <c r="D31" i="1"/>
  <c r="F19" i="1" l="1"/>
  <c r="G19" i="1"/>
  <c r="H19" i="1"/>
  <c r="I19" i="1"/>
  <c r="E19" i="1"/>
  <c r="D20" i="1"/>
  <c r="H20" i="1" s="1"/>
  <c r="E20" i="1" l="1"/>
  <c r="G20" i="1"/>
  <c r="I20" i="1"/>
  <c r="F20" i="1"/>
  <c r="I23" i="1" l="1"/>
  <c r="H23" i="1"/>
  <c r="G23" i="1"/>
  <c r="F23" i="1"/>
  <c r="E23" i="1"/>
  <c r="D23" i="1"/>
  <c r="I18" i="1" l="1"/>
  <c r="H18" i="1"/>
  <c r="H21" i="1" s="1"/>
  <c r="G18" i="1"/>
  <c r="F18" i="1"/>
  <c r="E18" i="1"/>
  <c r="D18" i="1"/>
  <c r="D21" i="1" s="1"/>
  <c r="I17" i="1"/>
  <c r="H17" i="1"/>
  <c r="H22" i="1" s="1"/>
  <c r="G17" i="1"/>
  <c r="F17" i="1"/>
  <c r="F22" i="1" s="1"/>
  <c r="E17" i="1"/>
  <c r="F14" i="1"/>
  <c r="G14" i="1" s="1"/>
  <c r="H14" i="1" s="1"/>
  <c r="I14" i="1" s="1"/>
  <c r="E14" i="1"/>
  <c r="D17" i="1"/>
  <c r="D22" i="1" s="1"/>
  <c r="I13" i="1"/>
  <c r="H13" i="1"/>
  <c r="G13" i="1"/>
  <c r="F13" i="1"/>
  <c r="E13" i="1"/>
  <c r="D13" i="1"/>
  <c r="I10" i="1"/>
  <c r="H10" i="1"/>
  <c r="G10" i="1"/>
  <c r="F10" i="1"/>
  <c r="E10" i="1"/>
  <c r="D10" i="1"/>
  <c r="E22" i="1" l="1"/>
  <c r="G22" i="1"/>
  <c r="I22" i="1"/>
  <c r="G21" i="1"/>
  <c r="I21" i="1"/>
  <c r="F21" i="1"/>
  <c r="E21" i="1"/>
</calcChain>
</file>

<file path=xl/sharedStrings.xml><?xml version="1.0" encoding="utf-8"?>
<sst xmlns="http://schemas.openxmlformats.org/spreadsheetml/2006/main" count="76" uniqueCount="63">
  <si>
    <t xml:space="preserve">                                                    </t>
  </si>
  <si>
    <t>Назва показника</t>
  </si>
  <si>
    <t>Показник</t>
  </si>
  <si>
    <t>Одиниця
 виміру</t>
  </si>
  <si>
    <t>Значення показника</t>
  </si>
  <si>
    <t>У тому числі за роками</t>
  </si>
  <si>
    <t>І. Показники затрат:</t>
  </si>
  <si>
    <t>тис.грн.</t>
  </si>
  <si>
    <t>об.</t>
  </si>
  <si>
    <t xml:space="preserve">
тис. грн.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</si>
  <si>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</si>
  <si>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>шт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</si>
  <si>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</si>
  <si>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t>тис. грн.</t>
  </si>
  <si>
    <t>середні видатки на виготовлення та встановлення дорожнього знаку на металевій стійці</t>
  </si>
  <si>
    <t>грн.</t>
  </si>
  <si>
    <r>
      <t xml:space="preserve">І. Показники затрат:
− 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 xml:space="preserve">безперебійної роботи світлофорних об`єктів </t>
    </r>
  </si>
  <si>
    <t xml:space="preserve">обсяг  необхідної  електроенергії для забезпечення безперебійної роботи світлофорних об`єктів. </t>
  </si>
  <si>
    <t>кВт.г</t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</si>
  <si>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світлоф. об'єктом
</t>
    </r>
  </si>
  <si>
    <t xml:space="preserve">
кВт.г</t>
  </si>
  <si>
    <t>середні видатки на забезпечення   електроенергією одного світлоф. об.</t>
  </si>
  <si>
    <t>%</t>
  </si>
  <si>
    <t xml:space="preserve">тис. грн.
</t>
  </si>
  <si>
    <t>м</t>
  </si>
  <si>
    <t>м кв.</t>
  </si>
  <si>
    <t>загальний обсяг видатків для нанесення дорожньої розмітки, що планується влаштувати</t>
  </si>
  <si>
    <t>− обсяг видатків на утримання, обслуговування, монтаж, ремонт світлофорних об`єктів ;</t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</si>
  <si>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</si>
  <si>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color theme="1"/>
        <rFont val="Times New Roman"/>
        <family val="1"/>
        <charset val="204"/>
      </rPr>
      <t>III. Показники ефективності:</t>
    </r>
    <r>
      <rPr>
        <sz val="13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</si>
  <si>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</si>
  <si>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</t>
    </r>
  </si>
  <si>
    <r>
      <rPr>
        <b/>
        <sz val="13"/>
        <rFont val="Times New Roman"/>
        <family val="1"/>
        <charset val="204"/>
      </rPr>
      <t>1.5.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</si>
  <si>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>1.8.</t>
    </r>
    <r>
      <rPr>
        <sz val="13"/>
        <rFont val="Times New Roman"/>
        <family val="1"/>
        <charset val="204"/>
      </rPr>
      <t xml:space="preserve"> Нанесення  дорожньої розмітки</t>
    </r>
  </si>
  <si>
    <t xml:space="preserve"> </t>
  </si>
  <si>
    <t xml:space="preserve">Загальна кількість дорожніх знаків в місті, що потребують постійного обслуговування. 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</si>
  <si>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площа дорожньої розмітки, що потребує оновлення</t>
    </r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</si>
  <si>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 xml:space="preserve">Середні видатки на  нанесення 1 м кв. дорожньої розмітки </t>
    </r>
  </si>
  <si>
    <r>
      <t xml:space="preserve"> ̶  </t>
    </r>
    <r>
      <rPr>
        <sz val="13"/>
        <color indexed="8"/>
        <rFont val="Times New Roman"/>
        <family val="1"/>
        <charset val="204"/>
      </rPr>
      <t>темп приросту (зменшення) витрат (в грн) на електроенергію (базовий рік для порівняння 2024р.</t>
    </r>
  </si>
  <si>
    <t xml:space="preserve">кількість перехресть, обладнаних світлофорними об'єктами </t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</si>
  <si>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електроенергії одним перехрестям, обладн. світлофором порівняно з попереднім роком
</t>
    </r>
  </si>
  <si>
    <t>Кількість викидів СО2 при виробленні електроенергії для роботи світлофорних об'єктів</t>
  </si>
  <si>
    <t>тон</t>
  </si>
  <si>
    <t xml:space="preserve">загальний обсяг видатків на  утримання, обслуговування турнікетного огородження, інші роботи пов'язані з їх належною експлуатацією 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</si>
  <si>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пофарбувати, замінити/відремонтувати виготовити нового металевого огородження 
</t>
    </r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</si>
  <si>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</si>
  <si>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Кількість ДТП за 12 місяців  на 100 тис. населення</t>
  </si>
  <si>
    <t>Кількість травмованих у ДТП за 12 місяців на 100 тис. населення</t>
  </si>
  <si>
    <t>Кількість загиблих у ДТП за 12 місяців на 100 тис. населення</t>
  </si>
  <si>
    <t>од.</t>
  </si>
  <si>
    <t>осіб</t>
  </si>
  <si>
    <t>В.о. начальника управління
транспорту і зв'язку міської ради</t>
  </si>
  <si>
    <t>Микола ЄРМАКОВ</t>
  </si>
  <si>
    <t>Секретар міської ради</t>
  </si>
  <si>
    <t>Галина ШИМАНСЬКА</t>
  </si>
  <si>
    <t>Додаток 3 
до Програми</t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</si>
  <si>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>площа дорожньої розмітки, що планується влаштувати (у відповідності до наявного фінансування)</t>
    </r>
  </si>
  <si>
    <t>питома вага оновленої дорожньої розмітки до запланованого обсягу</t>
  </si>
  <si>
    <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дорожньої розмітки, що планується оновити, до загальної потреби </t>
    </r>
  </si>
  <si>
    <t>Вихідні дані на початок дії програми (кінець 2024р.)</t>
  </si>
  <si>
    <t>Зниження викидів СО2 до значення базового 2024р. )</t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</si>
  <si>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(в кВт) електроенергії на роботу 1перехр., обладн. світлоф. порівняно з попереднім роком;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</si>
  <si>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середній</t>
    </r>
    <r>
      <rPr>
        <b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>обсяг видатків на  виготовлення , заміну, ремонт, фарбування одного метру металевого огородження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</si>
</sst>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8" fillId="0" borderId="14" xfId="0" applyFont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vertical="top" wrapText="1"/>
    </xf>
    <xf numFmtId="4" fontId="9" fillId="0" borderId="10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2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4" fontId="8" fillId="0" borderId="10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3" fontId="6" fillId="0" borderId="23" xfId="0" applyNumberFormat="1" applyFont="1" applyBorder="1" applyAlignment="1">
      <alignment horizontal="center" vertical="center"/>
    </xf>
    <xf numFmtId="4" fontId="9" fillId="3" borderId="10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4" fontId="0" fillId="0" borderId="0" xfId="0" applyNumberFormat="1"/>
    <xf numFmtId="2" fontId="9" fillId="0" borderId="3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0" fillId="0" borderId="10" xfId="0" applyBorder="1"/>
    <xf numFmtId="0" fontId="5" fillId="0" borderId="0" xfId="0" applyFont="1" applyBorder="1" applyAlignment="1">
      <alignment vertical="center"/>
    </xf>
    <xf numFmtId="0" fontId="8" fillId="2" borderId="18" xfId="0" applyFont="1" applyFill="1" applyBorder="1" applyAlignment="1">
      <alignment horizontal="left" vertical="top" wrapText="1"/>
    </xf>
    <xf numFmtId="0" fontId="8" fillId="2" borderId="27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8" fillId="0" borderId="27" xfId="0" applyFont="1" applyBorder="1" applyAlignment="1">
      <alignment vertical="top" wrapText="1"/>
    </xf>
    <xf numFmtId="0" fontId="7" fillId="0" borderId="1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7" fillId="0" borderId="12" xfId="0" applyFont="1" applyBorder="1" applyAlignment="1">
      <alignment vertical="top" wrapText="1"/>
    </xf>
    <xf numFmtId="0" fontId="7" fillId="3" borderId="27" xfId="0" applyFont="1" applyFill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3" borderId="27" xfId="0" applyFont="1" applyFill="1" applyBorder="1" applyAlignment="1">
      <alignment vertical="top" wrapText="1"/>
    </xf>
    <xf numFmtId="0" fontId="9" fillId="0" borderId="27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wrapText="1"/>
    </xf>
    <xf numFmtId="0" fontId="6" fillId="0" borderId="10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1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4" fontId="8" fillId="2" borderId="16" xfId="0" applyNumberFormat="1" applyFont="1" applyFill="1" applyBorder="1" applyAlignment="1">
      <alignment horizontal="center" vertical="center"/>
    </xf>
    <xf numFmtId="4" fontId="8" fillId="2" borderId="2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/>
    </xf>
    <xf numFmtId="0" fontId="12" fillId="0" borderId="10" xfId="0" applyFont="1" applyFill="1" applyBorder="1" applyAlignment="1">
      <alignment horizontal="left" vertical="top" wrapText="1"/>
    </xf>
    <xf numFmtId="0" fontId="5" fillId="0" borderId="27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9" fillId="3" borderId="27" xfId="0" applyFont="1" applyFill="1" applyBorder="1" applyAlignment="1">
      <alignment vertical="top" wrapText="1"/>
    </xf>
    <xf numFmtId="4" fontId="8" fillId="0" borderId="3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view="pageLayout" zoomScaleNormal="100" workbookViewId="0">
      <selection activeCell="G40" sqref="A1:I41"/>
    </sheetView>
  </sheetViews>
  <sheetFormatPr defaultRowHeight="15" x14ac:dyDescent="0.25"/>
  <cols>
    <col min="1" max="1" width="26.140625" customWidth="1"/>
    <col min="2" max="2" width="29.85546875" customWidth="1"/>
    <col min="3" max="3" width="11.28515625" customWidth="1"/>
    <col min="4" max="4" width="18" customWidth="1"/>
    <col min="5" max="5" width="10.85546875" bestFit="1" customWidth="1"/>
    <col min="6" max="7" width="10.140625" bestFit="1" customWidth="1"/>
    <col min="8" max="8" width="10.85546875" bestFit="1" customWidth="1"/>
    <col min="9" max="9" width="11.28515625" customWidth="1"/>
    <col min="11" max="11" width="11.42578125" bestFit="1" customWidth="1"/>
    <col min="13" max="13" width="10.7109375" customWidth="1"/>
  </cols>
  <sheetData>
    <row r="1" spans="1:23" x14ac:dyDescent="0.25">
      <c r="H1" s="78"/>
      <c r="I1" s="78"/>
    </row>
    <row r="2" spans="1:23" ht="43.5" customHeight="1" x14ac:dyDescent="0.3">
      <c r="A2" s="1"/>
      <c r="B2" s="2"/>
      <c r="C2" s="3"/>
      <c r="D2" s="4"/>
      <c r="E2" s="76" t="s">
        <v>0</v>
      </c>
      <c r="F2" s="76"/>
      <c r="G2" s="76"/>
      <c r="H2" s="99" t="s">
        <v>55</v>
      </c>
      <c r="I2" s="99"/>
    </row>
    <row r="3" spans="1:23" ht="16.5" x14ac:dyDescent="0.25">
      <c r="A3" s="62"/>
      <c r="B3" s="62"/>
      <c r="C3" s="62"/>
      <c r="D3" s="62"/>
      <c r="E3" s="62"/>
      <c r="F3" s="62"/>
      <c r="G3" s="62"/>
      <c r="H3" s="62"/>
      <c r="I3" s="62"/>
    </row>
    <row r="4" spans="1:23" ht="16.5" customHeight="1" x14ac:dyDescent="0.25">
      <c r="A4" s="82" t="s">
        <v>1</v>
      </c>
      <c r="B4" s="89" t="s">
        <v>2</v>
      </c>
      <c r="C4" s="92" t="s">
        <v>3</v>
      </c>
      <c r="D4" s="95" t="s">
        <v>59</v>
      </c>
      <c r="E4" s="98" t="s">
        <v>4</v>
      </c>
      <c r="F4" s="98"/>
      <c r="G4" s="98"/>
      <c r="H4" s="98"/>
      <c r="I4" s="98"/>
    </row>
    <row r="5" spans="1:23" ht="16.5" x14ac:dyDescent="0.25">
      <c r="A5" s="82"/>
      <c r="B5" s="90"/>
      <c r="C5" s="93"/>
      <c r="D5" s="96"/>
      <c r="E5" s="98" t="s">
        <v>5</v>
      </c>
      <c r="F5" s="98"/>
      <c r="G5" s="98"/>
      <c r="H5" s="98"/>
      <c r="I5" s="98"/>
    </row>
    <row r="6" spans="1:23" ht="54" customHeight="1" x14ac:dyDescent="0.25">
      <c r="A6" s="82"/>
      <c r="B6" s="91"/>
      <c r="C6" s="94"/>
      <c r="D6" s="97"/>
      <c r="E6" s="36">
        <v>2025</v>
      </c>
      <c r="F6" s="36">
        <v>2026</v>
      </c>
      <c r="G6" s="37">
        <v>2027</v>
      </c>
      <c r="H6" s="38">
        <v>2028</v>
      </c>
      <c r="I6" s="38">
        <v>2029</v>
      </c>
    </row>
    <row r="7" spans="1:23" ht="28.5" customHeight="1" x14ac:dyDescent="0.25">
      <c r="A7" s="83" t="s">
        <v>28</v>
      </c>
      <c r="B7" s="35" t="s">
        <v>6</v>
      </c>
      <c r="C7" s="5"/>
      <c r="D7" s="100">
        <v>3369.9</v>
      </c>
      <c r="E7" s="85">
        <v>3671</v>
      </c>
      <c r="F7" s="85">
        <v>4052.8</v>
      </c>
      <c r="G7" s="87">
        <v>4291.8999999999996</v>
      </c>
      <c r="H7" s="87">
        <v>4291.8999999999996</v>
      </c>
      <c r="I7" s="87">
        <v>4291.8999999999996</v>
      </c>
    </row>
    <row r="8" spans="1:23" ht="74.25" customHeight="1" x14ac:dyDescent="0.25">
      <c r="A8" s="83"/>
      <c r="B8" s="63" t="s">
        <v>27</v>
      </c>
      <c r="C8" s="6" t="s">
        <v>7</v>
      </c>
      <c r="D8" s="101"/>
      <c r="E8" s="86"/>
      <c r="F8" s="86"/>
      <c r="G8" s="88"/>
      <c r="H8" s="88"/>
      <c r="I8" s="88"/>
    </row>
    <row r="9" spans="1:23" ht="49.5" x14ac:dyDescent="0.25">
      <c r="A9" s="83"/>
      <c r="B9" s="64" t="s">
        <v>39</v>
      </c>
      <c r="C9" s="3" t="s">
        <v>8</v>
      </c>
      <c r="D9" s="7">
        <v>120</v>
      </c>
      <c r="E9" s="7">
        <v>120</v>
      </c>
      <c r="F9" s="7">
        <v>120</v>
      </c>
      <c r="G9" s="7">
        <v>120</v>
      </c>
      <c r="H9" s="7">
        <v>120</v>
      </c>
      <c r="I9" s="7">
        <v>120</v>
      </c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</row>
    <row r="10" spans="1:23" ht="91.5" customHeight="1" x14ac:dyDescent="0.25">
      <c r="A10" s="83"/>
      <c r="B10" s="65" t="s">
        <v>29</v>
      </c>
      <c r="C10" s="48" t="s">
        <v>9</v>
      </c>
      <c r="D10" s="18">
        <f>D7/D9</f>
        <v>28.0825</v>
      </c>
      <c r="E10" s="18">
        <f t="shared" ref="E10:I10" si="0">E7/E9</f>
        <v>30.591666666666665</v>
      </c>
      <c r="F10" s="18">
        <f t="shared" si="0"/>
        <v>33.773333333333333</v>
      </c>
      <c r="G10" s="18">
        <f t="shared" si="0"/>
        <v>35.765833333333333</v>
      </c>
      <c r="H10" s="18">
        <f t="shared" si="0"/>
        <v>35.765833333333333</v>
      </c>
      <c r="I10" s="18">
        <f t="shared" si="0"/>
        <v>35.765833333333333</v>
      </c>
    </row>
    <row r="11" spans="1:23" ht="87" customHeight="1" x14ac:dyDescent="0.25">
      <c r="A11" s="83" t="s">
        <v>30</v>
      </c>
      <c r="B11" s="64" t="s">
        <v>10</v>
      </c>
      <c r="C11" s="50" t="s">
        <v>7</v>
      </c>
      <c r="D11" s="44">
        <v>1910.9</v>
      </c>
      <c r="E11" s="51">
        <v>2307</v>
      </c>
      <c r="F11" s="51">
        <v>2547</v>
      </c>
      <c r="G11" s="11">
        <v>2697.2</v>
      </c>
      <c r="H11" s="9">
        <v>2697.2</v>
      </c>
      <c r="I11" s="9">
        <v>2697.2</v>
      </c>
      <c r="L11" s="41"/>
      <c r="M11" s="41"/>
      <c r="N11" s="41"/>
      <c r="O11" s="41"/>
      <c r="P11" s="41"/>
      <c r="Q11" s="41"/>
    </row>
    <row r="12" spans="1:23" ht="74.25" customHeight="1" x14ac:dyDescent="0.25">
      <c r="A12" s="83"/>
      <c r="B12" s="64" t="s">
        <v>35</v>
      </c>
      <c r="C12" s="10" t="s">
        <v>11</v>
      </c>
      <c r="D12" s="52">
        <v>6737</v>
      </c>
      <c r="E12" s="52">
        <v>6750</v>
      </c>
      <c r="F12" s="52">
        <v>6770</v>
      </c>
      <c r="G12" s="52">
        <v>6790</v>
      </c>
      <c r="H12" s="52">
        <v>6790</v>
      </c>
      <c r="I12" s="52">
        <v>6790</v>
      </c>
      <c r="L12" s="41"/>
      <c r="M12" s="42"/>
      <c r="N12" s="42"/>
      <c r="O12" s="42"/>
      <c r="P12" s="42"/>
      <c r="Q12" s="41"/>
    </row>
    <row r="13" spans="1:23" ht="87" customHeight="1" x14ac:dyDescent="0.25">
      <c r="A13" s="83"/>
      <c r="B13" s="66" t="s">
        <v>12</v>
      </c>
      <c r="C13" s="10" t="s">
        <v>13</v>
      </c>
      <c r="D13" s="53">
        <f>D11/D12</f>
        <v>0.28364257087724509</v>
      </c>
      <c r="E13" s="53">
        <f t="shared" ref="E13:I13" si="1">E11/E12</f>
        <v>0.34177777777777779</v>
      </c>
      <c r="F13" s="53">
        <f t="shared" si="1"/>
        <v>0.376218611521418</v>
      </c>
      <c r="G13" s="53">
        <f t="shared" si="1"/>
        <v>0.39723122238586156</v>
      </c>
      <c r="H13" s="53">
        <f t="shared" si="1"/>
        <v>0.39723122238586156</v>
      </c>
      <c r="I13" s="53">
        <f t="shared" si="1"/>
        <v>0.39723122238586156</v>
      </c>
      <c r="L13" s="41"/>
      <c r="M13" s="41"/>
      <c r="N13" s="41"/>
      <c r="O13" s="41"/>
      <c r="P13" s="41"/>
      <c r="Q13" s="41"/>
    </row>
    <row r="14" spans="1:23" ht="66" x14ac:dyDescent="0.25">
      <c r="A14" s="83"/>
      <c r="B14" s="66" t="s">
        <v>14</v>
      </c>
      <c r="C14" s="10" t="s">
        <v>15</v>
      </c>
      <c r="D14" s="44">
        <v>4000</v>
      </c>
      <c r="E14" s="11">
        <f>D14*1.095</f>
        <v>4380</v>
      </c>
      <c r="F14" s="11">
        <f>E14*1.104</f>
        <v>4835.5200000000004</v>
      </c>
      <c r="G14" s="11">
        <f>F14*1.059</f>
        <v>5120.8156800000006</v>
      </c>
      <c r="H14" s="24">
        <f>G14</f>
        <v>5120.8156800000006</v>
      </c>
      <c r="I14" s="47">
        <f>H14</f>
        <v>5120.8156800000006</v>
      </c>
      <c r="J14" t="s">
        <v>34</v>
      </c>
      <c r="L14" s="43"/>
      <c r="M14" s="43"/>
    </row>
    <row r="15" spans="1:23" ht="89.25" customHeight="1" x14ac:dyDescent="0.25">
      <c r="A15" s="83" t="s">
        <v>31</v>
      </c>
      <c r="B15" s="67" t="s">
        <v>16</v>
      </c>
      <c r="C15" s="12" t="s">
        <v>13</v>
      </c>
      <c r="D15" s="45">
        <v>1507.2</v>
      </c>
      <c r="E15" s="13">
        <v>1530</v>
      </c>
      <c r="F15" s="13">
        <v>1689.12</v>
      </c>
      <c r="G15" s="14">
        <v>1788.8</v>
      </c>
      <c r="H15" s="24">
        <v>1788.8</v>
      </c>
      <c r="I15" s="24">
        <v>1788.8</v>
      </c>
    </row>
    <row r="16" spans="1:23" ht="86.25" customHeight="1" x14ac:dyDescent="0.25">
      <c r="A16" s="83"/>
      <c r="B16" s="68" t="s">
        <v>17</v>
      </c>
      <c r="C16" s="7" t="s">
        <v>18</v>
      </c>
      <c r="D16" s="46">
        <v>172519</v>
      </c>
      <c r="E16" s="16">
        <v>145296</v>
      </c>
      <c r="F16" s="16">
        <v>145296</v>
      </c>
      <c r="G16" s="16">
        <v>145296</v>
      </c>
      <c r="H16" s="16">
        <v>145296</v>
      </c>
      <c r="I16" s="16">
        <v>145296</v>
      </c>
      <c r="K16" s="34"/>
      <c r="L16" s="34"/>
      <c r="M16" s="34"/>
    </row>
    <row r="17" spans="1:14" ht="87" customHeight="1" x14ac:dyDescent="0.25">
      <c r="A17" s="83"/>
      <c r="B17" s="69" t="s">
        <v>19</v>
      </c>
      <c r="C17" s="48" t="s">
        <v>20</v>
      </c>
      <c r="D17" s="19">
        <f>D16/D9</f>
        <v>1437.6583333333333</v>
      </c>
      <c r="E17" s="19">
        <f t="shared" ref="E17:I17" si="2">E16/E9</f>
        <v>1210.8</v>
      </c>
      <c r="F17" s="19">
        <f t="shared" si="2"/>
        <v>1210.8</v>
      </c>
      <c r="G17" s="19">
        <f t="shared" si="2"/>
        <v>1210.8</v>
      </c>
      <c r="H17" s="19">
        <f t="shared" si="2"/>
        <v>1210.8</v>
      </c>
      <c r="I17" s="19">
        <f t="shared" si="2"/>
        <v>1210.8</v>
      </c>
      <c r="K17" s="111"/>
    </row>
    <row r="18" spans="1:14" ht="66" x14ac:dyDescent="0.25">
      <c r="A18" s="83"/>
      <c r="B18" s="66" t="s">
        <v>21</v>
      </c>
      <c r="C18" s="49" t="s">
        <v>13</v>
      </c>
      <c r="D18" s="44">
        <f>D15/D9</f>
        <v>12.56</v>
      </c>
      <c r="E18" s="44">
        <f t="shared" ref="E18:I18" si="3">E15/E9</f>
        <v>12.75</v>
      </c>
      <c r="F18" s="44">
        <f t="shared" si="3"/>
        <v>14.075999999999999</v>
      </c>
      <c r="G18" s="44">
        <f t="shared" si="3"/>
        <v>14.906666666666666</v>
      </c>
      <c r="H18" s="44">
        <f t="shared" si="3"/>
        <v>14.906666666666666</v>
      </c>
      <c r="I18" s="44">
        <f t="shared" si="3"/>
        <v>14.906666666666666</v>
      </c>
    </row>
    <row r="19" spans="1:14" ht="66" x14ac:dyDescent="0.25">
      <c r="A19" s="83"/>
      <c r="B19" s="66" t="s">
        <v>41</v>
      </c>
      <c r="C19" s="49" t="s">
        <v>42</v>
      </c>
      <c r="D19" s="44">
        <f>172.52*0.88</f>
        <v>151.8176</v>
      </c>
      <c r="E19" s="44">
        <f>145.3*0.88</f>
        <v>127.864</v>
      </c>
      <c r="F19" s="44">
        <f t="shared" ref="F19:I19" si="4">145.3*0.88</f>
        <v>127.864</v>
      </c>
      <c r="G19" s="44">
        <f t="shared" si="4"/>
        <v>127.864</v>
      </c>
      <c r="H19" s="44">
        <f t="shared" si="4"/>
        <v>127.864</v>
      </c>
      <c r="I19" s="44">
        <f t="shared" si="4"/>
        <v>127.864</v>
      </c>
    </row>
    <row r="20" spans="1:14" ht="33" x14ac:dyDescent="0.25">
      <c r="A20" s="83"/>
      <c r="B20" s="66" t="s">
        <v>60</v>
      </c>
      <c r="C20" s="49" t="s">
        <v>42</v>
      </c>
      <c r="D20" s="44">
        <f>354.34-D19</f>
        <v>202.52239999999998</v>
      </c>
      <c r="E20" s="44">
        <f>D20-E19</f>
        <v>74.658399999999972</v>
      </c>
      <c r="F20" s="44">
        <f>D20-F19</f>
        <v>74.658399999999972</v>
      </c>
      <c r="G20" s="44">
        <f>D20-G19</f>
        <v>74.658399999999972</v>
      </c>
      <c r="H20" s="44">
        <f>D20-H19</f>
        <v>74.658399999999972</v>
      </c>
      <c r="I20" s="44">
        <f>D20-I19</f>
        <v>74.658399999999972</v>
      </c>
      <c r="J20" s="56"/>
    </row>
    <row r="21" spans="1:14" ht="103.5" customHeight="1" x14ac:dyDescent="0.25">
      <c r="A21" s="83"/>
      <c r="B21" s="70" t="s">
        <v>40</v>
      </c>
      <c r="C21" s="10" t="s">
        <v>22</v>
      </c>
      <c r="D21" s="54">
        <f>D18/7.52*100</f>
        <v>167.02127659574469</v>
      </c>
      <c r="E21" s="44">
        <f>E18/D18*100</f>
        <v>101.51273885350318</v>
      </c>
      <c r="F21" s="44">
        <f t="shared" ref="F21:I21" si="5">F18/E18*100</f>
        <v>110.39999999999999</v>
      </c>
      <c r="G21" s="44">
        <f t="shared" si="5"/>
        <v>105.90129771715451</v>
      </c>
      <c r="H21" s="44">
        <f t="shared" si="5"/>
        <v>100</v>
      </c>
      <c r="I21" s="44">
        <f t="shared" si="5"/>
        <v>100</v>
      </c>
      <c r="J21" s="105"/>
      <c r="K21" s="106"/>
      <c r="L21" s="106"/>
      <c r="M21" s="106"/>
      <c r="N21" s="106"/>
    </row>
    <row r="22" spans="1:14" ht="89.25" customHeight="1" x14ac:dyDescent="0.25">
      <c r="A22" s="83"/>
      <c r="B22" s="70" t="s">
        <v>61</v>
      </c>
      <c r="C22" s="10" t="s">
        <v>22</v>
      </c>
      <c r="D22" s="55">
        <f>D17*100/1092.51</f>
        <v>131.59223561645507</v>
      </c>
      <c r="E22" s="44">
        <f>E17*100/D17</f>
        <v>84.220288779786571</v>
      </c>
      <c r="F22" s="44">
        <f>F17*100/E17</f>
        <v>100</v>
      </c>
      <c r="G22" s="44">
        <f>G17*100/F17</f>
        <v>100</v>
      </c>
      <c r="H22" s="44">
        <f>H17*100/G17</f>
        <v>100</v>
      </c>
      <c r="I22" s="44">
        <f>I17*100/H17</f>
        <v>100</v>
      </c>
      <c r="J22" s="107"/>
      <c r="K22" s="106"/>
      <c r="L22" s="106"/>
      <c r="M22" s="106"/>
      <c r="N22" s="106"/>
    </row>
    <row r="23" spans="1:14" ht="82.5" x14ac:dyDescent="0.25">
      <c r="A23" s="83"/>
      <c r="B23" s="70" t="s">
        <v>38</v>
      </c>
      <c r="C23" s="10" t="s">
        <v>22</v>
      </c>
      <c r="D23" s="55">
        <f>D15*100/1106.68</f>
        <v>136.19113022734666</v>
      </c>
      <c r="E23" s="44">
        <f>E15*100/D15</f>
        <v>101.51273885350318</v>
      </c>
      <c r="F23" s="11">
        <f>F15*100/D15</f>
        <v>112.07006369426752</v>
      </c>
      <c r="G23" s="11">
        <f>G15*100/D15</f>
        <v>118.68365180467092</v>
      </c>
      <c r="H23" s="17">
        <f>H15*100/D15</f>
        <v>118.68365180467092</v>
      </c>
      <c r="I23" s="15">
        <f>I15*100/D15</f>
        <v>118.68365180467092</v>
      </c>
      <c r="J23" s="105"/>
      <c r="K23" s="106"/>
      <c r="L23" s="106"/>
      <c r="M23" s="106"/>
      <c r="N23" s="106"/>
    </row>
    <row r="24" spans="1:14" ht="99" customHeight="1" x14ac:dyDescent="0.25">
      <c r="A24" s="84" t="s">
        <v>32</v>
      </c>
      <c r="B24" s="20" t="s">
        <v>62</v>
      </c>
      <c r="C24" s="21" t="s">
        <v>15</v>
      </c>
      <c r="D24" s="57">
        <v>800</v>
      </c>
      <c r="E24" s="22">
        <v>200</v>
      </c>
      <c r="F24" s="31">
        <v>220.8</v>
      </c>
      <c r="G24" s="32">
        <v>233.83</v>
      </c>
      <c r="H24" s="31">
        <v>233.83</v>
      </c>
      <c r="I24" s="17">
        <v>233.83</v>
      </c>
      <c r="J24" s="34"/>
    </row>
    <row r="25" spans="1:14" ht="93" customHeight="1" x14ac:dyDescent="0.25">
      <c r="A25" s="84"/>
      <c r="B25" s="23" t="s">
        <v>43</v>
      </c>
      <c r="C25" s="21" t="s">
        <v>23</v>
      </c>
      <c r="D25" s="58">
        <v>400</v>
      </c>
      <c r="E25" s="59">
        <v>400</v>
      </c>
      <c r="F25" s="59">
        <v>441.6</v>
      </c>
      <c r="G25" s="59">
        <v>467.7</v>
      </c>
      <c r="H25" s="59">
        <v>467.7</v>
      </c>
      <c r="I25" s="59">
        <v>467.7</v>
      </c>
    </row>
    <row r="26" spans="1:14" ht="105" customHeight="1" x14ac:dyDescent="0.25">
      <c r="A26" s="84"/>
      <c r="B26" s="71" t="s">
        <v>44</v>
      </c>
      <c r="C26" s="60" t="s">
        <v>24</v>
      </c>
      <c r="D26" s="25">
        <v>500</v>
      </c>
      <c r="E26" s="25">
        <v>2000</v>
      </c>
      <c r="F26" s="25">
        <v>2000</v>
      </c>
      <c r="G26" s="25">
        <v>2000</v>
      </c>
      <c r="H26" s="25">
        <v>2000</v>
      </c>
      <c r="I26" s="25">
        <v>2000</v>
      </c>
    </row>
    <row r="27" spans="1:14" ht="69" customHeight="1" x14ac:dyDescent="0.25">
      <c r="A27" s="84" t="s">
        <v>33</v>
      </c>
      <c r="B27" s="26" t="s">
        <v>36</v>
      </c>
      <c r="C27" s="8" t="s">
        <v>25</v>
      </c>
      <c r="D27" s="8">
        <v>32000</v>
      </c>
      <c r="E27" s="8">
        <v>40000</v>
      </c>
      <c r="F27" s="8">
        <v>40000</v>
      </c>
      <c r="G27" s="8">
        <v>40000</v>
      </c>
      <c r="H27" s="8">
        <v>40000</v>
      </c>
      <c r="I27" s="8">
        <v>40000</v>
      </c>
      <c r="J27" s="103"/>
      <c r="K27" s="104"/>
    </row>
    <row r="28" spans="1:14" ht="93" customHeight="1" x14ac:dyDescent="0.25">
      <c r="A28" s="84"/>
      <c r="B28" s="26" t="s">
        <v>26</v>
      </c>
      <c r="C28" s="8" t="s">
        <v>13</v>
      </c>
      <c r="D28" s="8">
        <v>4502.53</v>
      </c>
      <c r="E28" s="17">
        <v>4489.3</v>
      </c>
      <c r="F28" s="17">
        <v>4956.2</v>
      </c>
      <c r="G28" s="33">
        <v>5248.6</v>
      </c>
      <c r="H28" s="33">
        <v>5248.6</v>
      </c>
      <c r="I28" s="17">
        <v>5248.6</v>
      </c>
    </row>
    <row r="29" spans="1:14" ht="95.25" customHeight="1" x14ac:dyDescent="0.25">
      <c r="A29" s="84"/>
      <c r="B29" s="108" t="s">
        <v>56</v>
      </c>
      <c r="C29" s="8" t="s">
        <v>25</v>
      </c>
      <c r="D29" s="8">
        <v>23793</v>
      </c>
      <c r="E29" s="25">
        <v>23600</v>
      </c>
      <c r="F29" s="25">
        <v>23600</v>
      </c>
      <c r="G29" s="25">
        <v>23600</v>
      </c>
      <c r="H29" s="25">
        <v>23600</v>
      </c>
      <c r="I29" s="25">
        <v>23600</v>
      </c>
    </row>
    <row r="30" spans="1:14" ht="89.25" customHeight="1" x14ac:dyDescent="0.25">
      <c r="A30" s="84"/>
      <c r="B30" s="27" t="s">
        <v>37</v>
      </c>
      <c r="C30" s="28" t="s">
        <v>15</v>
      </c>
      <c r="D30" s="29">
        <f>4502530/32997</f>
        <v>136.45270782192321</v>
      </c>
      <c r="E30" s="29">
        <v>190.22</v>
      </c>
      <c r="F30" s="29">
        <v>210</v>
      </c>
      <c r="G30" s="30">
        <v>222.39</v>
      </c>
      <c r="H30" s="30">
        <v>222.39</v>
      </c>
      <c r="I30" s="58">
        <v>222.39</v>
      </c>
    </row>
    <row r="31" spans="1:14" ht="87" customHeight="1" x14ac:dyDescent="0.25">
      <c r="A31" s="84"/>
      <c r="B31" s="72" t="s">
        <v>58</v>
      </c>
      <c r="C31" s="8" t="s">
        <v>22</v>
      </c>
      <c r="D31" s="25">
        <f>D29/D27*100</f>
        <v>74.353124999999991</v>
      </c>
      <c r="E31" s="25">
        <f t="shared" ref="E31:I31" si="6">E29/E27*100</f>
        <v>59</v>
      </c>
      <c r="F31" s="25">
        <f t="shared" si="6"/>
        <v>59</v>
      </c>
      <c r="G31" s="25">
        <f t="shared" si="6"/>
        <v>59</v>
      </c>
      <c r="H31" s="25">
        <f t="shared" si="6"/>
        <v>59</v>
      </c>
      <c r="I31" s="25">
        <f t="shared" si="6"/>
        <v>59</v>
      </c>
      <c r="J31" s="39"/>
      <c r="K31" s="40"/>
      <c r="L31" s="40"/>
      <c r="M31" s="40"/>
    </row>
    <row r="32" spans="1:14" ht="49.5" x14ac:dyDescent="0.25">
      <c r="A32" s="77"/>
      <c r="B32" s="110" t="s">
        <v>57</v>
      </c>
      <c r="C32" s="8" t="s">
        <v>22</v>
      </c>
      <c r="D32" s="25">
        <f>32997/D29*100</f>
        <v>138.68364645063673</v>
      </c>
      <c r="E32" s="25"/>
      <c r="F32" s="25"/>
      <c r="G32" s="25"/>
      <c r="H32" s="25"/>
      <c r="I32" s="25"/>
      <c r="J32" s="109"/>
      <c r="K32" s="40"/>
      <c r="L32" s="40"/>
      <c r="M32" s="40"/>
    </row>
    <row r="33" spans="1:9" ht="49.5" customHeight="1" x14ac:dyDescent="0.25">
      <c r="A33" s="102" t="s">
        <v>45</v>
      </c>
      <c r="B33" s="73" t="s">
        <v>46</v>
      </c>
      <c r="C33" s="8" t="s">
        <v>49</v>
      </c>
      <c r="D33" s="61"/>
      <c r="E33" s="61"/>
      <c r="F33" s="61"/>
      <c r="G33" s="61"/>
      <c r="H33" s="61"/>
      <c r="I33" s="61"/>
    </row>
    <row r="34" spans="1:9" ht="36.75" customHeight="1" x14ac:dyDescent="0.25">
      <c r="A34" s="102"/>
      <c r="B34" s="73" t="s">
        <v>47</v>
      </c>
      <c r="C34" s="8" t="s">
        <v>50</v>
      </c>
      <c r="D34" s="61"/>
      <c r="E34" s="61"/>
      <c r="F34" s="61"/>
      <c r="G34" s="61"/>
      <c r="H34" s="61"/>
      <c r="I34" s="61"/>
    </row>
    <row r="35" spans="1:9" ht="31.5" customHeight="1" x14ac:dyDescent="0.25">
      <c r="A35" s="102"/>
      <c r="B35" s="73" t="s">
        <v>48</v>
      </c>
      <c r="C35" s="8" t="s">
        <v>50</v>
      </c>
      <c r="D35" s="61"/>
      <c r="E35" s="61"/>
      <c r="F35" s="61"/>
      <c r="G35" s="61"/>
      <c r="H35" s="61"/>
      <c r="I35" s="61"/>
    </row>
    <row r="37" spans="1:9" ht="18.75" x14ac:dyDescent="0.3">
      <c r="A37" s="79" t="s">
        <v>51</v>
      </c>
      <c r="B37" s="80"/>
      <c r="C37" s="74"/>
      <c r="D37" s="74"/>
      <c r="E37" s="74"/>
      <c r="F37" s="75"/>
      <c r="G37" s="81" t="s">
        <v>52</v>
      </c>
      <c r="H37" s="81"/>
      <c r="I37" s="81"/>
    </row>
    <row r="38" spans="1:9" ht="18.75" x14ac:dyDescent="0.3">
      <c r="A38" s="80"/>
      <c r="B38" s="80"/>
      <c r="C38" s="74"/>
      <c r="D38" s="74"/>
      <c r="E38" s="74"/>
      <c r="F38" s="75"/>
      <c r="G38" s="81"/>
      <c r="H38" s="81"/>
      <c r="I38" s="81"/>
    </row>
    <row r="40" spans="1:9" ht="18.75" x14ac:dyDescent="0.3">
      <c r="A40" s="81" t="s">
        <v>53</v>
      </c>
      <c r="B40" s="81"/>
      <c r="C40" s="74"/>
      <c r="D40" s="74"/>
      <c r="E40" s="74"/>
      <c r="F40" s="74"/>
      <c r="G40" s="81" t="s">
        <v>54</v>
      </c>
      <c r="H40" s="81"/>
      <c r="I40" s="81"/>
    </row>
    <row r="41" spans="1:9" ht="18.75" x14ac:dyDescent="0.3">
      <c r="A41" s="81"/>
      <c r="B41" s="81"/>
      <c r="C41" s="74"/>
      <c r="D41" s="74"/>
      <c r="E41" s="74"/>
      <c r="F41" s="74"/>
      <c r="G41" s="81"/>
      <c r="H41" s="81"/>
      <c r="I41" s="81"/>
    </row>
  </sheetData>
  <mergeCells count="28">
    <mergeCell ref="A33:A35"/>
    <mergeCell ref="A27:A31"/>
    <mergeCell ref="J27:K27"/>
    <mergeCell ref="J21:N21"/>
    <mergeCell ref="J22:N22"/>
    <mergeCell ref="J23:N23"/>
    <mergeCell ref="I7:I8"/>
    <mergeCell ref="E4:I4"/>
    <mergeCell ref="E5:I5"/>
    <mergeCell ref="H2:I2"/>
    <mergeCell ref="D7:D8"/>
    <mergeCell ref="E7:E8"/>
    <mergeCell ref="H1:I1"/>
    <mergeCell ref="A37:B38"/>
    <mergeCell ref="G37:I38"/>
    <mergeCell ref="A40:B41"/>
    <mergeCell ref="G40:I41"/>
    <mergeCell ref="A4:A6"/>
    <mergeCell ref="A7:A10"/>
    <mergeCell ref="A11:A14"/>
    <mergeCell ref="A15:A23"/>
    <mergeCell ref="A24:A26"/>
    <mergeCell ref="F7:F8"/>
    <mergeCell ref="G7:G8"/>
    <mergeCell ref="H7:H8"/>
    <mergeCell ref="B4:B6"/>
    <mergeCell ref="C4:C6"/>
    <mergeCell ref="D4:D6"/>
  </mergeCells>
  <pageMargins left="1.1811023622047245" right="0.39370078740157483" top="0.78740157480314965" bottom="0.59055118110236227" header="0.31496062992125984" footer="0.31496062992125984"/>
  <pageSetup paperSize="9" scale="45" firstPageNumber="21" fitToHeight="0" orientation="portrait" useFirstPageNumber="1" r:id="rId1"/>
  <headerFooter>
    <oddHeader xml:space="preserve">&amp;R&amp;"Times New Roman,обычный"&amp;14Продовження додатка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2025-01-08T09:32:52Z</dcterms:modified>
</cp:coreProperties>
</file>