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05"/>
  </bookViews>
  <sheets>
    <sheet name="ЗМІНИ 2025" sheetId="3" r:id="rId1"/>
    <sheet name="2025" sheetId="2" state="hidden" r:id="rId2"/>
    <sheet name="2024" sheetId="1" state="hidden" r:id="rId3"/>
  </sheets>
  <definedNames>
    <definedName name="_xlnm.Print_Area" localSheetId="2">'2024'!$A$1:$K$17</definedName>
    <definedName name="_xlnm.Print_Area" localSheetId="1">'2025'!$A$1:$K$88</definedName>
    <definedName name="_xlnm.Print_Area" localSheetId="0">'ЗМІНИ 2025'!$A$1:$K$30</definedName>
  </definedNames>
  <calcPr calcId="152511"/>
</workbook>
</file>

<file path=xl/calcChain.xml><?xml version="1.0" encoding="utf-8"?>
<calcChain xmlns="http://schemas.openxmlformats.org/spreadsheetml/2006/main">
  <c r="G26" i="3" l="1"/>
  <c r="G12" i="3"/>
  <c r="G25" i="3"/>
  <c r="G11" i="3" l="1"/>
  <c r="F24" i="3" l="1"/>
  <c r="F23" i="3"/>
  <c r="G24" i="3" l="1"/>
  <c r="G23" i="3"/>
  <c r="G22" i="3"/>
  <c r="F21" i="3" l="1"/>
  <c r="G18" i="3"/>
  <c r="G19" i="3"/>
  <c r="G20" i="3"/>
  <c r="G21" i="3"/>
  <c r="G17" i="3" l="1"/>
  <c r="G15" i="3"/>
  <c r="G14" i="3"/>
  <c r="G10" i="3" l="1"/>
  <c r="G9" i="3"/>
  <c r="F13" i="3" l="1"/>
  <c r="G13" i="3" s="1"/>
  <c r="G16" i="3"/>
  <c r="F48" i="2" l="1"/>
  <c r="D48" i="2"/>
  <c r="G47" i="2"/>
  <c r="G44" i="2"/>
  <c r="G53" i="2"/>
  <c r="G54" i="2"/>
  <c r="G41" i="2"/>
  <c r="G46" i="2"/>
  <c r="G45" i="2"/>
  <c r="G43" i="2"/>
  <c r="G42" i="2"/>
  <c r="G40" i="2"/>
  <c r="G39" i="2"/>
  <c r="G38" i="2"/>
  <c r="G37" i="2"/>
  <c r="G36" i="2"/>
  <c r="G35" i="2"/>
  <c r="G34" i="2"/>
  <c r="G33" i="2"/>
  <c r="G25" i="2"/>
  <c r="G26" i="2"/>
  <c r="G27" i="2"/>
  <c r="G28" i="2"/>
  <c r="G29" i="2"/>
  <c r="G30" i="2"/>
  <c r="G31" i="2"/>
  <c r="G32" i="2"/>
  <c r="G24" i="2"/>
  <c r="G23" i="2"/>
  <c r="G22" i="2"/>
  <c r="G21" i="2"/>
  <c r="G85" i="2"/>
  <c r="F84" i="2"/>
  <c r="G84" i="2" s="1"/>
  <c r="F83" i="2"/>
  <c r="G83" i="2" s="1"/>
  <c r="F82" i="2" l="1"/>
  <c r="G82" i="2" s="1"/>
  <c r="G79" i="2"/>
  <c r="G80" i="2"/>
  <c r="G81" i="2"/>
  <c r="F78" i="2"/>
  <c r="G78" i="2" s="1"/>
  <c r="G71" i="2"/>
  <c r="G72" i="2"/>
  <c r="G73" i="2"/>
  <c r="G75" i="2"/>
  <c r="G76" i="2"/>
  <c r="G77" i="2"/>
  <c r="F74" i="2"/>
  <c r="G74" i="2" s="1"/>
  <c r="F70" i="2"/>
  <c r="G70" i="2" s="1"/>
  <c r="F69" i="2"/>
  <c r="G69" i="2" s="1"/>
  <c r="F68" i="2"/>
  <c r="G68" i="2" s="1"/>
  <c r="F67" i="2"/>
  <c r="G67" i="2" s="1"/>
  <c r="F65" i="2"/>
  <c r="G65" i="2" s="1"/>
  <c r="F64" i="2"/>
  <c r="G64" i="2" s="1"/>
  <c r="F63" i="2"/>
  <c r="G63" i="2" s="1"/>
  <c r="F66" i="2" l="1"/>
  <c r="G66" i="2" s="1"/>
  <c r="F62" i="2"/>
  <c r="G62" i="2" s="1"/>
  <c r="G59" i="2"/>
  <c r="G60" i="2"/>
  <c r="G61" i="2"/>
  <c r="F58" i="2"/>
  <c r="D58" i="2"/>
  <c r="G58" i="2" l="1"/>
  <c r="G56" i="2"/>
  <c r="G57" i="2"/>
  <c r="F55" i="2"/>
  <c r="D55" i="2"/>
  <c r="F52" i="2"/>
  <c r="G52" i="2" s="1"/>
  <c r="G49" i="2"/>
  <c r="G50" i="2"/>
  <c r="G51" i="2"/>
  <c r="G55" i="2" l="1"/>
  <c r="G48" i="2"/>
  <c r="G20" i="2"/>
  <c r="G19" i="2"/>
  <c r="G18" i="2"/>
  <c r="G17" i="2"/>
  <c r="G16" i="2"/>
  <c r="G15" i="2"/>
  <c r="G14" i="2"/>
  <c r="G13" i="2"/>
  <c r="G12" i="2"/>
  <c r="G11" i="2"/>
  <c r="G10" i="2" l="1"/>
  <c r="G9" i="2"/>
  <c r="G86" i="2" l="1"/>
  <c r="G9" i="1"/>
  <c r="F9" i="1"/>
  <c r="F14" i="1" l="1"/>
  <c r="G14" i="1" s="1"/>
  <c r="F13" i="1"/>
  <c r="G13" i="1" s="1"/>
  <c r="G15" i="1" s="1"/>
  <c r="D12" i="1"/>
  <c r="F12" i="1" l="1"/>
</calcChain>
</file>

<file path=xl/sharedStrings.xml><?xml version="1.0" encoding="utf-8"?>
<sst xmlns="http://schemas.openxmlformats.org/spreadsheetml/2006/main" count="317" uniqueCount="145">
  <si>
    <t xml:space="preserve">ПОРІВНЯЛЬНА ТАБЛИЦЯ </t>
  </si>
  <si>
    <t>до  проєкту рішення міської ради</t>
  </si>
  <si>
    <t xml:space="preserve"> «Про внесення змін до Програми розвитку освіти Житомирської міської територіальної громади на період 2022-2026 років"</t>
  </si>
  <si>
    <t>№
з/п</t>
  </si>
  <si>
    <t>Попередня редакція</t>
  </si>
  <si>
    <t>тис.грн</t>
  </si>
  <si>
    <t xml:space="preserve"> Проєкт рішення міської ради </t>
  </si>
  <si>
    <t>Перелік заходів Програми</t>
  </si>
  <si>
    <t>різниця</t>
  </si>
  <si>
    <t>тис.грн.</t>
  </si>
  <si>
    <t xml:space="preserve">Примітка </t>
  </si>
  <si>
    <t>План на
 2024 рік</t>
  </si>
  <si>
    <t>Директор департаменту  освіти   міської ради</t>
  </si>
  <si>
    <t>Валентин АРЕНДАРЧУК</t>
  </si>
  <si>
    <t>ВСЬОГО</t>
  </si>
  <si>
    <r>
      <t>15.3.1.1.</t>
    </r>
    <r>
      <rPr>
        <b/>
        <sz val="14"/>
        <rFont val="Times New Roman"/>
        <family val="1"/>
        <charset val="204"/>
      </rPr>
      <t>Капітальний ремонт</t>
    </r>
    <r>
      <rPr>
        <sz val="14"/>
        <rFont val="Times New Roman"/>
        <family val="1"/>
        <charset val="204"/>
      </rPr>
      <t xml:space="preserve"> частини приміщення І  - го  поверху  учбово-лабораторного корпусу (літера"Р " ) Центру професійно-технічної освіти м.Житомира за адресою : м.Житомир , вул.Селецька,5 , в т.ч. виготовлення ПКД (співфінансування міжнародного проєкту)</t>
    </r>
  </si>
  <si>
    <t>15.3.1.2.Закупівля виробничого та супутнього  обладнання тощо (основні засоби)</t>
  </si>
  <si>
    <t>15.3.1.3.Закупівля інструментів, меблів, інвентарю, матеріалів тощо (в т.ч. малоцінні та швидкозношувані предмети)</t>
  </si>
  <si>
    <t>15.3.1.Реалізація проєкту "Лабораторія підприємництва " (Центр професійно-технічної освіти м.Житомира), в т.ч.:</t>
  </si>
  <si>
    <t>15 898,17, в т.ч.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</si>
  <si>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Зменшити суму видатків, які було заплановано для придбання:
</t>
    </r>
    <r>
      <rPr>
        <i/>
        <sz val="14"/>
        <rFont val="Times New Roman"/>
        <family val="1"/>
        <charset val="204"/>
      </rPr>
      <t>шаф інструментальних в кількості 18 штук вартістю</t>
    </r>
    <r>
      <rPr>
        <b/>
        <i/>
        <sz val="14"/>
        <rFont val="Times New Roman"/>
        <family val="1"/>
        <charset val="204"/>
      </rPr>
      <t xml:space="preserve"> 26,26</t>
    </r>
    <r>
      <rPr>
        <i/>
        <sz val="14"/>
        <rFont val="Times New Roman"/>
        <family val="1"/>
        <charset val="204"/>
      </rPr>
      <t xml:space="preserve">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2 штуки вартістю </t>
    </r>
    <r>
      <rPr>
        <b/>
        <i/>
        <sz val="14"/>
        <rFont val="Times New Roman"/>
        <family val="1"/>
        <charset val="204"/>
      </rPr>
      <t xml:space="preserve">123,65 тис.грн. </t>
    </r>
    <r>
      <rPr>
        <i/>
        <sz val="14"/>
        <rFont val="Times New Roman"/>
        <family val="1"/>
        <charset val="204"/>
      </rPr>
      <t xml:space="preserve"> (</t>
    </r>
    <r>
      <rPr>
        <b/>
        <i/>
        <sz val="14"/>
        <rFont val="Times New Roman"/>
        <family val="1"/>
        <charset val="204"/>
      </rPr>
      <t xml:space="preserve">247,3 </t>
    </r>
    <r>
      <rPr>
        <i/>
        <sz val="14"/>
        <rFont val="Times New Roman"/>
        <family val="1"/>
        <charset val="204"/>
      </rPr>
      <t>тис.грн.).</t>
    </r>
    <r>
      <rPr>
        <i/>
        <u/>
        <sz val="14"/>
        <rFont val="Times New Roman"/>
        <family val="1"/>
        <charset val="204"/>
      </rPr>
      <t xml:space="preserve">Вартість за одиницю більша за 20,0 </t>
    </r>
    <r>
      <rPr>
        <i/>
        <sz val="14"/>
        <rFont val="Times New Roman"/>
        <family val="1"/>
        <charset val="204"/>
      </rPr>
      <t xml:space="preserve">тис.грн.
</t>
    </r>
    <r>
      <rPr>
        <b/>
        <i/>
        <sz val="14"/>
        <rFont val="Times New Roman"/>
        <family val="1"/>
        <charset val="204"/>
      </rPr>
      <t>Загальна сума зменшення 720,0 тис.грн.</t>
    </r>
  </si>
  <si>
    <t>9.2.1.Забезпечення проведення інтелектуальних ігор, конкурсів, турнірів, фестивалів та інших заходів  всіх рівнів за різними напрямками  роботи. Забезпечення оплати участі, проїзду та проживання  обдарованих дітей і молоді,  їх нагородження.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</si>
  <si>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Збільшити </t>
    </r>
    <r>
      <rPr>
        <sz val="14"/>
        <rFont val="Times New Roman"/>
        <family val="1"/>
        <charset val="204"/>
      </rPr>
      <t xml:space="preserve"> суму видатків для придбання більшої кількості :
</t>
    </r>
    <r>
      <rPr>
        <i/>
        <sz val="14"/>
        <rFont val="Times New Roman"/>
        <family val="1"/>
        <charset val="204"/>
      </rPr>
      <t>шаф інструментальних в кількості 25  штук вартістю  18,91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13 штуки вартістю  19,02 тис.грн.  </t>
    </r>
    <r>
      <rPr>
        <b/>
        <i/>
        <sz val="14"/>
        <rFont val="Times New Roman"/>
        <family val="1"/>
        <charset val="204"/>
      </rPr>
      <t>(247,3</t>
    </r>
    <r>
      <rPr>
        <i/>
        <sz val="14"/>
        <rFont val="Times New Roman"/>
        <family val="1"/>
        <charset val="204"/>
      </rPr>
      <t xml:space="preserve"> тис.грн.).</t>
    </r>
    <r>
      <rPr>
        <i/>
        <u/>
        <sz val="14"/>
        <rFont val="Times New Roman"/>
        <family val="1"/>
        <charset val="204"/>
      </rPr>
      <t>Вартість за одиницю менше  за 20,0</t>
    </r>
    <r>
      <rPr>
        <i/>
        <sz val="14"/>
        <rFont val="Times New Roman"/>
        <family val="1"/>
        <charset val="204"/>
      </rPr>
      <t xml:space="preserve"> тис.грн.
</t>
    </r>
    <r>
      <rPr>
        <b/>
        <i/>
        <sz val="14"/>
        <rFont val="Times New Roman"/>
        <family val="1"/>
        <charset val="204"/>
      </rPr>
      <t>Загальна сума збільшення  720,0 тис.грн.</t>
    </r>
  </si>
  <si>
    <r>
      <t>Потребує змін в Програмі. У</t>
    </r>
    <r>
      <rPr>
        <sz val="14"/>
        <color theme="1"/>
        <rFont val="Times New Roman"/>
        <family val="1"/>
        <charset val="204"/>
      </rPr>
      <t xml:space="preserve"> зв'язку із запрошенням на фестиваль студентів і викладачів "Майбутнє освіти та навичок 2030", який відбудеться з 9 по 11 грудня 2024 року в Організації економічного співробітництва та розвитку (Булонський офіс) у ФранціЇ,м.Париж, просимо збільшити суму заходу на </t>
    </r>
    <r>
      <rPr>
        <b/>
        <sz val="14"/>
        <color theme="1"/>
        <rFont val="Times New Roman"/>
        <family val="1"/>
        <charset val="204"/>
      </rPr>
      <t>210,0</t>
    </r>
    <r>
      <rPr>
        <sz val="14"/>
        <color theme="1"/>
        <rFont val="Times New Roman"/>
        <family val="1"/>
        <charset val="204"/>
      </rPr>
      <t xml:space="preserve"> тис.грн. Запрошені  чотири  учні та два викладачі.</t>
    </r>
  </si>
  <si>
    <t>План на
 2025 рік</t>
  </si>
  <si>
    <t>1.2.1. Забезпечити  оплати тепло-водо - газопостачання, електроенергії, вивіз твердих побутових відходів.
Закупівля пелетів та твердого палива.</t>
  </si>
  <si>
    <t>2.1.6. Оплата платних послуг з виховання та утримання дітей з особливими освітніми потребами, які зареєстровані на території Житомирської міської територальної громади та відвідують  Житомирську спеціальну школу №2, Денишівську спеціальну школу та Березівську спеціальну школу Житомирської обласної ради</t>
  </si>
  <si>
    <t>2.3.2. Підтримка запровадженої системи контролю за якістю харчування НАССР (РЕСЕРТИФІКАЦІЯ)</t>
  </si>
  <si>
    <t>2.3.5.Забезпечення ремонту вентиляційних систем на харчоблоках та у складських приміщеннях ЗДО</t>
  </si>
  <si>
    <t xml:space="preserve">2.4.7. Проведення заходів з  утилізації відпрацьованих люмінесцентних ламп </t>
  </si>
  <si>
    <t xml:space="preserve">2.4.9. Забезпечення зовнішнього освітлення територій закладів </t>
  </si>
  <si>
    <t>2.4.13. Організація лабораторних досліджень:
-  піску га наявність яєць гельмінтів (2 рази квітень-жовтень);
- рівня освітленості (не рідше одного разу на рік);
- показників мікроклімату (температура, вологість (не рідше 2 разів на рік);
- якості води плавальних басейнів- якості  води, призначеної для приготування їжі та споживання як питної.</t>
  </si>
  <si>
    <t>2.4.14. Заміна обладнання для систем очистки води</t>
  </si>
  <si>
    <t xml:space="preserve">2.8.1.Забезпечення навчання працівників закладів дошкільної  освіти щодо надання, у разі необхідності, невідкладної долікарської допомоги </t>
  </si>
  <si>
    <t xml:space="preserve">3.1.1.Забезпечення харчуванням учнів 1-4 класів , дітей пільгових категорій згідно з відповідними рішеннями виконавчого комітету Житомирської міської ради </t>
  </si>
  <si>
    <t>3.3.7. Підтримка користування вчителями,батьками та учнями сервісів системи "Електронний журнал". 
Оплата послуг з постачання примірників ліцензованої програмної продукції інформаційно- комунікаційної  автоматизованої системи "Єдина школа "в електронній формі.</t>
  </si>
  <si>
    <t xml:space="preserve">3.12.2.Забезпечення навчання працівників закладів загальної середньої освіти щодо надання, у разі необхідності, невідкладної долікарської допомоги </t>
  </si>
  <si>
    <r>
      <t>4.4.1.Забезпечення навчання працівників закладів позашкільної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освіти та ДЮСШ щодо надання, у разі необхідності, невідкладної долікарської допомоги </t>
    </r>
  </si>
  <si>
    <t>8.1.1.Надавати одноразову допомогу дітям-сиротам і дітям, позбавленим батьківського  піклування, після досягнення ними  18-річного віку</t>
  </si>
  <si>
    <t xml:space="preserve">8.1.3.Виплачувати грошову компенсацію дітям-сиротам і дітям, позбавленим  батьківського піклування (випускникам закладів загальної середньої освіти ), для придбання нового комплекту одягу та взуття, грошову допомогу </t>
  </si>
  <si>
    <t>8.1.4.Виплачувати одноразову грошову допомогу дітям-сиротам і дітям, позбавленим  батьківського піклування(випускникам закладів загальної середньої освіти)  в розмірі 6-ти прожиткових мінімумів</t>
  </si>
  <si>
    <t>11.1.2.Проходження курсової перепідготовки бібліотекарів та медсестер закладів загальної середньої освіти</t>
  </si>
  <si>
    <t>12.1.1.Забепечення системою пожежного захисту( пожежна сигналізація, система передавання тривожних сповіщень, система оповіщення про пожежу та управління евакуацією людей (проєктування та встановлення):</t>
  </si>
  <si>
    <t xml:space="preserve">в закладах дошкільної освіти  </t>
  </si>
  <si>
    <t>в закладах загальної середньої освіти</t>
  </si>
  <si>
    <t>в закладах позашкільної освіти  та дитячо-юнацькій спортивній школі</t>
  </si>
  <si>
    <t>12.1.2.Встановлення блисковкозахистів:</t>
  </si>
  <si>
    <t>в закладах  дошкільної освіти</t>
  </si>
  <si>
    <t>12.1.3.Просочення дерев`яних конструкцій:</t>
  </si>
  <si>
    <t>12.1.4.Приведення у відповідність до встановлених норм приладів освітлення евакуаційних виходів:</t>
  </si>
  <si>
    <t xml:space="preserve">в закладах позашкільної освіти </t>
  </si>
  <si>
    <t>12.1.5. Заміна шаф, щитів, автоматів, пускової апаратури на сучасні:</t>
  </si>
  <si>
    <t>12.1.6.Заміна електромереж:</t>
  </si>
  <si>
    <t>13.1.1.Виконання поточних  ремонтів системи освітлення із заміною енергоємних ламп на світодіодні:</t>
  </si>
  <si>
    <t>13.1.2.Заміна водорозбірних кранів на сучасні:</t>
  </si>
  <si>
    <t>13.1.3.Встановлення тепловідбивних екранів за радіаторами:</t>
  </si>
  <si>
    <t>13.1.4.Встановлення водонагрівачів для гарячого водопостачання:</t>
  </si>
  <si>
    <t>9.1.3.Відзначення переможців міського етапу Всеукраїнського конкурсу захисту учнівських робіт МАН,обласних,всеукраїнських турнірів,змагань.</t>
  </si>
  <si>
    <t>9.1.5.Виплата стипендій переможцям загальноміського конкурсу "Обдарованість року"</t>
  </si>
  <si>
    <t>9.1.6.Відзначення переможців обласного етапу турнірів з навчальних дисциплін</t>
  </si>
  <si>
    <t>9.1.9.Публікація творів і робіт обдарованих учнів</t>
  </si>
  <si>
    <t>9.2.2.Забезпечення відрядження учнівських команд для участі у Всеукраїнських та міжнародних інтелектуальних іграх.</t>
  </si>
  <si>
    <t>9.3.3.Продовження практики проведення міських оглядів-конкурсів творчих робіт учнів, спортивних змагань,нагородження переможців</t>
  </si>
  <si>
    <t>9.6.2. Забезпечити участь учнів у Міжнародних науково, технічних виставкаї тощо</t>
  </si>
  <si>
    <t>10.1.2.Преміювання переможців  регіональних конкурсів «Учитель року», «Класний керівник», «Джерела творчості», «Директор школи», «Вихователь року»</t>
  </si>
  <si>
    <t>10.1.3.Премїі, винагороди, гранти (міського голови та департаменту освіти) педагогічним  працівникам, керівникам  навчальних закладів громади</t>
  </si>
  <si>
    <t>10.1.4.Відзначення вчителів, керівників навчальних закладів  за інноваційну діяльність</t>
  </si>
  <si>
    <t>10.1.5.Виплата винагороди вчителям, які підготували переможців Всеукраїнського конкурсу захисту учнівських робіт МАН, турнірів з базових дисциплін, олімпіад.</t>
  </si>
  <si>
    <t>10.1.6.Винагорода вчителів, які підготували переможців IT регіональних ,  всеукраїнських, міжнародних конкурсів.</t>
  </si>
  <si>
    <t>10.1.7.Нагородження керівників, які якісно підготовили заклад до початку навчального року</t>
  </si>
  <si>
    <t>10.1.8.Виплата винагороди керівникам гуртків, які отримали перемогу на обласному, Всеукраїнському та Міжнародних рівнях</t>
  </si>
  <si>
    <t>10.1.9.Нагородження переможців регіонального та всеукраїнського конкурсів авторських (профілактичних, корекційно-розвиткових, розвивальних та просвітницьких) програм практичних психологів і соціальних педагогів.</t>
  </si>
  <si>
    <t>10.3.1.Проведення міського конкурсу авторських (профілактичних, корекційно-розвиткових, розвивальних та просвітницьких) програм практичних психологів і соціальних педагогів, нагородження переможців закладів освіти</t>
  </si>
  <si>
    <t>10.3.2. Проведення конкурсу на кращу освітню програму серед закладів дошкільної освіти.</t>
  </si>
  <si>
    <t>10.5.1.Забезпечення підтримки програм громадських організацій, творчих об'єднань, спрямованих на підвищення освітнього рівня педагогічних працівників, створення умов для участі найталановитіших із них у відродженні та розвитку духовних цінностей українського народу, співпраця з громадськими організаціями</t>
  </si>
  <si>
    <t>10.6.1.Забезпечення відряджень вихователів, вчителів, керівників гуртків, керівників  закладів освіти у заходах МОН України</t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</si>
  <si>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</si>
  <si>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-  Березівській спеціальній школі Житомирської обласної ради - 540,1  тис.грн(5 дітей ).,
- Денишівській  спеціальній школі -607,5 тис.грн.(6 дітей)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</si>
  <si>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
</t>
    </r>
    <r>
      <rPr>
        <i/>
        <sz val="14"/>
        <rFont val="Times New Roman"/>
        <family val="1"/>
        <charset val="204"/>
      </rPr>
      <t>Для забезпечення лабораторних досліджень (НАССР) в закладах дошкільної освіти.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</si>
  <si>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Для забезпечення санітарних умов в закладах дошкільної освіти.Потреба для виконання заходу.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</si>
  <si>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</si>
  <si>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Виконання вимог Санітарного регламенту для дошкільних навчальних закладів</t>
    </r>
    <r>
      <rPr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</si>
  <si>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придбання вугільних фільтрів, УФ випромінювача та солі для очисткиводи в ЗДО.</t>
    </r>
    <r>
      <rPr>
        <i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</si>
  <si>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освіти.Для отримання  необхідних знань та навичок педпрацівниками ЗДО щодо  надання , у разі необхідності , невідкладної долікарської допомоги</t>
    </r>
    <r>
      <rPr>
        <sz val="14"/>
        <rFont val="Times New Roman"/>
        <family val="1"/>
        <charset val="204"/>
      </rPr>
      <t xml:space="preserve">
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</si>
  <si>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 видатки на харчування учнів ЗЗСО за рахунок загального фонду місцевого бюджету становлять </t>
    </r>
    <r>
      <rPr>
        <b/>
        <sz val="14"/>
        <rFont val="Times New Roman"/>
        <family val="1"/>
        <charset val="204"/>
      </rPr>
      <t>63575,2</t>
    </r>
    <r>
      <rPr>
        <sz val="14"/>
        <rFont val="Times New Roman"/>
        <family val="1"/>
        <charset val="204"/>
      </rPr>
      <t xml:space="preserve"> тис.грн. Прорахована потреба державної субвенції на одноразове харчування учнів ЗЗСО                           - 47 302,4 тис.грн.</t>
    </r>
    <r>
      <rPr>
        <b/>
        <sz val="14"/>
        <rFont val="Times New Roman"/>
        <family val="1"/>
        <charset val="204"/>
      </rPr>
      <t xml:space="preserve">Загальна сума потреби 110 877,6 тис.грн.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</si>
  <si>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ЗЗСО, оплата послуг платформи  "Єдина школа"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</si>
  <si>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i/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рік.Для отримання  необхідних знань та навичок педпрацівниками ЗЗСО щодо  надання , у разі необхідності , невідкладної долікарської допомоги.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</si>
  <si>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отримання  необхідних знань та навичок педпрацівниками ЗПО щодо  надання , у разі необхідності , невідкладної долікарської допомоги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</si>
  <si>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55 дітям.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</si>
  <si>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учням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</si>
  <si>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</si>
  <si>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Збільшити суму заходу відповідно до потреби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</si>
  <si>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встановлення освітлення евакуаційних виходів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</si>
  <si>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шаф, щитів, автоматів пускової апаратури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</si>
  <si>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електромереж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</si>
  <si>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проведення поточних ремонтів системи освітлення із заміною енергоємнихї ламп на світодіодні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</si>
  <si>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 явстановлення тепловідбівних екранів за радіаторами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</si>
  <si>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встановлення водонагрівачів (бойлерів)</t>
    </r>
  </si>
  <si>
    <t>10.4.3.Пропаганда найкращого досвіду роботи вчителів-новаторів, психологів, класних керівників, вчителів-предметників, керівників гуртків, адміністрації шкіл, керівників шкіл, педагогічних колективів</t>
  </si>
  <si>
    <r>
      <t xml:space="preserve">Потребує змін в Програмі. Внести новий захід в Програму </t>
    </r>
    <r>
      <rPr>
        <sz val="14"/>
        <rFont val="Times New Roman"/>
        <family val="1"/>
        <charset val="204"/>
      </rPr>
      <t>згідно потреби</t>
    </r>
  </si>
  <si>
    <t>10.1.10.Забезпечення нагородження педагогів за високі результати участі учнів у ЗНО поточного року</t>
  </si>
  <si>
    <t xml:space="preserve">потребують встановлення пожежної сигналізації 28 закладів </t>
  </si>
  <si>
    <t>потребують встановлення пожежної сигналізації 23 заклади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</si>
  <si>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Потреба закладів на виготовлення ПКД та встановлення пожежної сигналізації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</si>
  <si>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виготовлення ПКД та встановлення блискозахисту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</si>
  <si>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просочення дерев'яних конструкцій</t>
    </r>
  </si>
  <si>
    <t>13.1.2.Заміна водорозбірних кранів,встановлення  аераторів:</t>
  </si>
  <si>
    <r>
      <t xml:space="preserve">Потребує змін в Програмі. Викласти пункт в новій редакції .
</t>
    </r>
    <r>
      <rPr>
        <sz val="14"/>
        <rFont val="Times New Roman"/>
        <family val="1"/>
        <charset val="204"/>
      </rPr>
      <t>Потреба закладів для заміни водорозбірних кранів та придбання(встановлення) аераторів</t>
    </r>
  </si>
  <si>
    <t>15.2.1.Реалізація проєкту "Енергоефективна модернізація будівлі Житомирського дошкільного закладу №15, що знаходиться за адресою: м.Житомир, вул.Старочуднівська, 4 а, в т.ч. виготовлення ПКД (реконструкція інженерних мереж (модернізація) будівлі)</t>
  </si>
  <si>
    <t>15.4.2. Реконструкція спортивного майданчика на території Ліцею №5 міста Житомира за адресою : м.Житомир, вул. Олександра Клосовського,16 (в т.ч. ПКД)</t>
  </si>
  <si>
    <t>15.4.4. Реконструкція спортивного майданчика на території Ліцею №16 міста Житомира за адресою : м.Житомир, вул.Тараса Бульби-Боровця,15 (в т.ч. ПКД)</t>
  </si>
  <si>
    <t>15.6.1.Реконструкція частини приміщень будівлі ліцею №4 за адресою: м.Житомир, вул. Троянівська, 26</t>
  </si>
  <si>
    <t>15.8.1.Капітальний ремонт харчоблоку ліцею №23 м. Житомира  ім. М. Очерета за адресою: м. Житомир, вул. Б.Й.Лятошинського,14</t>
  </si>
  <si>
    <t>7.3.1. Проведення додаткових корекційно-розвиткових занять,придбання спеціальних засобів корекції психофізичного розвитку, що дають змогу учню опанувати навчальну програму в  закладах загальної середньої освіти</t>
  </si>
  <si>
    <t>7.3.2. Проведення додаткових корекційно-розвиткових занять,придбання спеціальних засобів корекції психофізичного розвитку, що дають змогу  опанувати навчальну програму дітям, які здобувають освіту в інклюзивних групах закладів дошкільної освіти</t>
  </si>
  <si>
    <t>Всього</t>
  </si>
  <si>
    <r>
      <t>Потребує змін в Програмі.
Д</t>
    </r>
    <r>
      <rPr>
        <sz val="14"/>
        <rFont val="Times New Roman"/>
        <family val="1"/>
        <charset val="204"/>
      </rPr>
      <t>ержавна субвенція для підтримки дітей з особливими освітніми потребами.За рахунок субвенції будуть проведені додаткові корекційно-розвиткові заняття для  563 учнів з ООП  в закладах загальної середньої освіти .</t>
    </r>
    <r>
      <rPr>
        <b/>
        <sz val="14"/>
        <rFont val="Times New Roman"/>
        <family val="1"/>
        <charset val="204"/>
      </rPr>
      <t xml:space="preserve">Субвенція забезпечує 19 % від річної потребина корекційні заняття
</t>
    </r>
  </si>
  <si>
    <r>
      <t xml:space="preserve">Потребує змін в Програмі.Перехідний об'єкт
</t>
    </r>
    <r>
      <rPr>
        <sz val="14"/>
        <rFont val="Times New Roman"/>
        <family val="1"/>
        <charset val="204"/>
      </rPr>
      <t>Для реалізації проєкту необхідно додаткові кошти місцевого бюджету в сумі</t>
    </r>
    <r>
      <rPr>
        <b/>
        <sz val="14"/>
        <rFont val="Times New Roman"/>
        <family val="1"/>
        <charset val="204"/>
      </rPr>
      <t xml:space="preserve"> 1035,7</t>
    </r>
    <r>
      <rPr>
        <sz val="14"/>
        <rFont val="Times New Roman"/>
        <family val="1"/>
        <charset val="204"/>
      </rPr>
      <t xml:space="preserve"> тис.грн.
</t>
    </r>
  </si>
  <si>
    <r>
      <t xml:space="preserve">Потребує змін в Програмі.Перехідний об'єкт
</t>
    </r>
    <r>
      <rPr>
        <sz val="14"/>
        <rFont val="Times New Roman"/>
        <family val="1"/>
        <charset val="204"/>
      </rPr>
      <t xml:space="preserve">Для завершення реконструкції об'єкта необхідні додаткові кошти місцевого бюджету в сумі </t>
    </r>
    <r>
      <rPr>
        <b/>
        <sz val="14"/>
        <rFont val="Times New Roman"/>
        <family val="1"/>
        <charset val="204"/>
      </rPr>
      <t>4 299,1</t>
    </r>
    <r>
      <rPr>
        <sz val="14"/>
        <rFont val="Times New Roman"/>
        <family val="1"/>
        <charset val="204"/>
      </rPr>
      <t xml:space="preserve"> тис.грн..
</t>
    </r>
  </si>
  <si>
    <r>
      <t xml:space="preserve">Потребує змін в Програмі.Перехідний об'єкт
</t>
    </r>
    <r>
      <rPr>
        <sz val="14"/>
        <rFont val="Times New Roman"/>
        <family val="1"/>
        <charset val="204"/>
      </rPr>
      <t xml:space="preserve">Для завершення реконструкції об'єкта необхідні додаткові кошти місцевого бюджету в сумі </t>
    </r>
    <r>
      <rPr>
        <b/>
        <sz val="14"/>
        <rFont val="Times New Roman"/>
        <family val="1"/>
        <charset val="204"/>
      </rPr>
      <t>4061,0</t>
    </r>
    <r>
      <rPr>
        <sz val="14"/>
        <rFont val="Times New Roman"/>
        <family val="1"/>
        <charset val="204"/>
      </rPr>
      <t xml:space="preserve"> тис.грн..
</t>
    </r>
  </si>
  <si>
    <r>
      <t xml:space="preserve">Потребує змін в Програмі.Перехідний об'єкт
</t>
    </r>
    <r>
      <rPr>
        <sz val="14"/>
        <rFont val="Times New Roman"/>
        <family val="1"/>
        <charset val="204"/>
      </rPr>
      <t xml:space="preserve">Для завершення реконструкції об'єкта необхідні додаткові кошти місцевого бюджету в сумі </t>
    </r>
    <r>
      <rPr>
        <b/>
        <sz val="14"/>
        <rFont val="Times New Roman"/>
        <family val="1"/>
        <charset val="204"/>
      </rPr>
      <t>8 435,6</t>
    </r>
    <r>
      <rPr>
        <sz val="14"/>
        <rFont val="Times New Roman"/>
        <family val="1"/>
        <charset val="204"/>
      </rPr>
      <t xml:space="preserve"> тис.грн..
</t>
    </r>
  </si>
  <si>
    <t xml:space="preserve">3.7.2.Забезпечення безоплатним харчуванням учнів пільгових категорій приватного християнського ліцею «Сяйво» та  Салезіянського приватного ліцею «Всесвіт» </t>
  </si>
  <si>
    <t>3.10.1.Субвенція загального фонду з місцевого бюджету державному бюджету на виконання програм соціально - економічного розвитку регіонів:
 - Державному університету "Житомирська політехніка" ;
- Житомирському державному університету імені Івана Франка.
 На соціально -економічний розвиток для забезпечення надання освітніх послуг та заохочення молоді до навчання</t>
  </si>
  <si>
    <t>7.3.5.Проведення додаткових корекційно-розвиткових занять для учнів інклюзивних класів  Салезіянського приватного ліцею "Всесвіт" та Житомирського приватного християнського ліцею "Сяйво" за рахунок коштів місцевого бюджету.</t>
  </si>
  <si>
    <t>3.7.3.Забезпечення  педагогічних працівників   приватного християнського ліцею «Сяйво» ,  Салезіянського приватного ліцею «Всесвіт» та приватного ліцея "Ор Авнер"доплатою за роботу в несприятливих умовах праці</t>
  </si>
  <si>
    <r>
      <rPr>
        <b/>
        <u/>
        <sz val="12"/>
        <color theme="1"/>
        <rFont val="Times New Roman"/>
        <family val="1"/>
        <charset val="204"/>
      </rPr>
      <t xml:space="preserve">Внести новий захід у Програму
 </t>
    </r>
    <r>
      <rPr>
        <sz val="12"/>
        <color theme="1"/>
        <rFont val="Times New Roman"/>
        <family val="1"/>
        <charset val="204"/>
      </rPr>
      <t>- для педагогічних працівників   Салезіянського приватного ліцею "Всесвіт"- 438,7тис. грн. (44,8 ставок).
 - для педагогічних працівників Житомирського приватного християнського ліцею "Сяйво" - 419,7 тис.грн (41,7ставок)
 - для приватного ліцею "Ор Авнер"-96,2 тис.грн. (11 ставок)</t>
    </r>
    <r>
      <rPr>
        <b/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щомісячна доплата в сумі 1300 грн. за роботу в несприятливих умовах праці педагогічним працівникам на січень- червень 2025 року</t>
    </r>
    <r>
      <rPr>
        <b/>
        <sz val="12"/>
        <color theme="1"/>
        <rFont val="Times New Roman"/>
        <family val="1"/>
        <charset val="204"/>
      </rPr>
      <t xml:space="preserve">
Всього 97,5 ставок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</si>
  <si>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 xml:space="preserve"> - для учнів пільгових категорій   Салезіянського приватного ліцею "Всесвіт"-208,8тис.грн.(32дитини).
  - для учнів пільгових категорій Житомирського приватного християнського ліцею "Сяйво" - 314,5тис.грн (48 дітей)
Всього </t>
    </r>
    <r>
      <rPr>
        <b/>
        <i/>
        <sz val="14"/>
        <rFont val="Times New Roman"/>
        <family val="1"/>
        <charset val="204"/>
      </rPr>
      <t>80</t>
    </r>
    <r>
      <rPr>
        <i/>
        <sz val="14"/>
        <rFont val="Times New Roman"/>
        <family val="1"/>
        <charset val="204"/>
      </rPr>
      <t xml:space="preserve"> дітей пільгових категорій</t>
    </r>
  </si>
  <si>
    <r>
      <rPr>
        <b/>
        <u/>
        <sz val="12"/>
        <color theme="1"/>
        <rFont val="Times New Roman"/>
        <family val="1"/>
        <charset val="204"/>
      </rPr>
      <t>Потребує змін в Програмі</t>
    </r>
    <r>
      <rPr>
        <sz val="12"/>
        <color theme="1"/>
        <rFont val="Times New Roman"/>
        <family val="1"/>
        <charset val="204"/>
      </rPr>
      <t xml:space="preserve">. 
Для проведення додаткових корекційно-розвиткових занять для учнів з ООП приватних закладів
- для учнів інклюзивних класів  Салезіянського приватного ліцею "Всесвіт"- 190,8  тис.грн. (11 дітей),
 -для учнів інклюзивних класів  Житомирського приватного християнського ліцею "Сяйво" -63,6  тис.грн. (5 дітей)
Всього </t>
    </r>
    <r>
      <rPr>
        <b/>
        <sz val="12"/>
        <color theme="1"/>
        <rFont val="Times New Roman"/>
        <family val="1"/>
        <charset val="204"/>
      </rPr>
      <t xml:space="preserve">16 </t>
    </r>
    <r>
      <rPr>
        <sz val="12"/>
        <color theme="1"/>
        <rFont val="Times New Roman"/>
        <family val="1"/>
        <charset val="204"/>
      </rPr>
      <t>дітей з особливими освітніми потребами</t>
    </r>
  </si>
  <si>
    <r>
      <rPr>
        <b/>
        <u/>
        <sz val="14"/>
        <rFont val="Times New Roman"/>
        <family val="1"/>
        <charset val="204"/>
      </rPr>
      <t>Потребує змін в Програмі.</t>
    </r>
    <r>
      <rPr>
        <sz val="14"/>
        <rFont val="Times New Roman"/>
        <family val="1"/>
        <charset val="204"/>
      </rPr>
      <t xml:space="preserve">
 Державному університету "Житомирська політехніка" - 278,8 тис.грн. (23 ставки ) 
Житомирському державному університету імені Івана Франка- 255,9 тис.грн. (26,1 ставка)
 Щомісячна доплата за роботу в несприятливих умовах праці педагогічним працівникам на січень-червень
</t>
    </r>
    <r>
      <rPr>
        <b/>
        <sz val="14"/>
        <rFont val="Times New Roman"/>
        <family val="1"/>
        <charset val="204"/>
      </rPr>
      <t>Всього 49,1 ставок</t>
    </r>
  </si>
  <si>
    <t>3.3.12.Забезпечення реалізації програми "Нова українська школа"</t>
  </si>
  <si>
    <t>3.3.12, Забезпечення реалізації програми "Нова українська школа"</t>
  </si>
  <si>
    <t xml:space="preserve">1.3.1. Утримувати заклади освіти міста відповідно до мережі, а також департамент освіти та структурні підрозділи департаменту освіти (матеріали, меблі, м`який інвентар, поточні ремонти, транспортні послуги, послуги зв`язку, охоронні  та інші послуги, товари довгостроково-го користування та інше обладнання, підручники, тощо) в тому числі за рахунок депутатських коштів, передбачених для забезпечення потреб виборчого округу(місто, область). </t>
  </si>
  <si>
    <t xml:space="preserve">1.3.1. Утримувати заклади освіти міста відповідно до мережі, а також департамент освіти та структурні підрозділи департаменту освіти (матеріали, меблі, м`який інвентар, поточні ремонти, транспортні послуги, послуги зв`язку, охоронні  та інші послуги, товари довгострокового користування та інше обладнання, підручники, тощо) в тому числі за рахунок депутатських коштів, передбачених для забезпечення потреб виборчого округу(місто, область). </t>
  </si>
  <si>
    <t>5.1.6.Створення швейної майстерні у Житомирському професійному ліцеї легкої промисловості</t>
  </si>
  <si>
    <r>
      <t xml:space="preserve">Потребує змін в Програмі.
</t>
    </r>
    <r>
      <rPr>
        <sz val="14"/>
        <rFont val="Times New Roman"/>
        <family val="1"/>
        <charset val="204"/>
      </rPr>
      <t xml:space="preserve">Державна субвенція на реалізацію публічного інвестиційного проекту на забезпечення якісної, сучасної та доступної загальної середньої освіти “Нова українська школа” становить </t>
    </r>
    <r>
      <rPr>
        <b/>
        <sz val="14"/>
        <rFont val="Times New Roman"/>
        <family val="1"/>
        <charset val="204"/>
      </rPr>
      <t xml:space="preserve"> 20641,0</t>
    </r>
    <r>
      <rPr>
        <sz val="14"/>
        <rFont val="Times New Roman"/>
        <family val="1"/>
        <charset val="204"/>
      </rPr>
      <t xml:space="preserve"> тис.грн.
Використання субвенції здійснюється на засадах співфінансцвання – </t>
    </r>
    <r>
      <rPr>
        <i/>
        <u/>
        <sz val="14"/>
        <rFont val="Times New Roman"/>
        <family val="1"/>
        <charset val="204"/>
      </rPr>
      <t xml:space="preserve">не менш як 30 відсотків </t>
    </r>
    <r>
      <rPr>
        <sz val="14"/>
        <rFont val="Times New Roman"/>
        <family val="1"/>
        <charset val="204"/>
      </rPr>
      <t xml:space="preserve">– за рахунок коштів місцевого бюджету.
Необхідно  виділити додаткові кошти з місцевого бюджету для забезпечення співфінансування даного  проєкту в сумі 9 262,9  тис.грн. 
</t>
    </r>
    <r>
      <rPr>
        <b/>
        <sz val="14"/>
        <rFont val="Times New Roman"/>
        <family val="1"/>
        <charset val="204"/>
      </rPr>
      <t>Загальна сума буде становити 29 903,9 тис.грн.</t>
    </r>
    <r>
      <rPr>
        <sz val="14"/>
        <rFont val="Times New Roman"/>
        <family val="1"/>
        <charset val="204"/>
      </rPr>
      <t xml:space="preserve"> 
</t>
    </r>
  </si>
  <si>
    <r>
      <t xml:space="preserve">Потребує змін в Програмі.
</t>
    </r>
    <r>
      <rPr>
        <sz val="14"/>
        <rFont val="Times New Roman"/>
        <family val="1"/>
        <charset val="204"/>
      </rPr>
      <t xml:space="preserve">Потреба у виділенні додаткових коштів місцевого бюджету на </t>
    </r>
    <r>
      <rPr>
        <b/>
        <u/>
        <sz val="14"/>
        <rFont val="Times New Roman"/>
        <family val="1"/>
        <charset val="204"/>
      </rPr>
      <t xml:space="preserve">
</t>
    </r>
    <r>
      <rPr>
        <i/>
        <sz val="14"/>
        <rFont val="Times New Roman"/>
        <family val="1"/>
        <charset val="204"/>
      </rPr>
      <t xml:space="preserve">- проведення поточного ремонту з усунення аварії приміщень, електромонтажні роботи в ДНЗ №15 -1799,0 тис.грн.;
-  поточний аварійний ремонт віконних та дверних прорізів (заходи з енергозбереження) в приміщеннях Житомирського професійного політехнічного ліцею - 1233,3 тис.грн.(перехідний об'єкт)
- поточний ремонт з усунення аварії господарчо-питного водопроводу та пожежогасіння  ЖСЗДО №59 ЖМР-628,4тис.грн. (перехідний об'єкт).
Всього </t>
    </r>
    <r>
      <rPr>
        <b/>
        <i/>
        <sz val="14"/>
        <rFont val="Times New Roman"/>
        <family val="1"/>
        <charset val="204"/>
      </rPr>
      <t>3660,7</t>
    </r>
    <r>
      <rPr>
        <i/>
        <sz val="14"/>
        <rFont val="Times New Roman"/>
        <family val="1"/>
        <charset val="204"/>
      </rPr>
      <t xml:space="preserve"> тис.грн.</t>
    </r>
  </si>
  <si>
    <r>
      <t xml:space="preserve">Внести новий захід у Програму
</t>
    </r>
    <r>
      <rPr>
        <sz val="14"/>
        <rFont val="Times New Roman"/>
        <family val="1"/>
        <charset val="204"/>
      </rPr>
      <t>Необхідні додаткові кошти з місцевого бюджету.
Планується проведення ремонтних робіт на суму 1200,0 тис.грн. (заміна санітарно-технічного обладнання, заміна перегородок тощо) та придбання універсальних комп’ютеризованих швейних машин, високошвидкісних 4-ниткових промислових оверлоків, прасувальних столів, прасок, манекенів та іншого обладнання для створення швейної майстерні на суму 2 431,9 тис.грн.
Загальна потреба</t>
    </r>
    <r>
      <rPr>
        <b/>
        <sz val="14"/>
        <rFont val="Times New Roman"/>
        <family val="1"/>
        <charset val="204"/>
      </rPr>
      <t xml:space="preserve"> 3 631,9</t>
    </r>
    <r>
      <rPr>
        <sz val="14"/>
        <rFont val="Times New Roman"/>
        <family val="1"/>
        <charset val="204"/>
      </rPr>
      <t xml:space="preserve"> тис.грн.</t>
    </r>
  </si>
  <si>
    <r>
      <t>Внести новий захід у Програму</t>
    </r>
    <r>
      <rPr>
        <u/>
        <sz val="14"/>
        <rFont val="Times New Roman"/>
        <family val="1"/>
        <charset val="204"/>
      </rPr>
      <t xml:space="preserve">.
</t>
    </r>
    <r>
      <rPr>
        <sz val="14"/>
        <rFont val="Times New Roman"/>
        <family val="1"/>
        <charset val="204"/>
      </rPr>
      <t>Державна субвенція на здійснення щомісячної доплати педагогічним працівникам закладів загальної середньої освіти . Розмір доплати   1300 грн.</t>
    </r>
  </si>
  <si>
    <t>1.1.2.Здійснення  щомісячної доплати педагогічним працівникам закладів загальної середньої освіти за роботу в несприятливих умовах праці за рахунок субвенції з державного бюджету</t>
  </si>
  <si>
    <r>
      <t xml:space="preserve">Внести новий захід у Програму. 
</t>
    </r>
    <r>
      <rPr>
        <sz val="14"/>
        <rFont val="Times New Roman"/>
        <family val="1"/>
        <charset val="204"/>
      </rPr>
      <t>Для забезпечення охорони закладів дошкільної освіти в режимі 24/7.Кошти перерозподілено із заробітної плати з нарахуваннями сторожів ЗДО,які було заплановано на березень-грудень 2025 року.</t>
    </r>
  </si>
  <si>
    <t>2.4.16. Впровадження  системи фізичної охорони в закладах дошкільної освіти</t>
  </si>
  <si>
    <r>
      <t xml:space="preserve">Потребує змін в Програмі.Перехідний об'єкт
</t>
    </r>
    <r>
      <rPr>
        <sz val="14"/>
        <rFont val="Times New Roman"/>
        <family val="1"/>
        <charset val="204"/>
      </rPr>
      <t>Для завершення капітального ремонту харчоблоку  необхідні додаткові кошти місцевого бюджету в сумі</t>
    </r>
    <r>
      <rPr>
        <b/>
        <sz val="14"/>
        <rFont val="Times New Roman"/>
        <family val="1"/>
        <charset val="204"/>
      </rPr>
      <t xml:space="preserve"> 1 419,9</t>
    </r>
    <r>
      <rPr>
        <sz val="14"/>
        <rFont val="Times New Roman"/>
        <family val="1"/>
        <charset val="204"/>
      </rPr>
      <t xml:space="preserve"> тис.грн
</t>
    </r>
    <r>
      <rPr>
        <u/>
        <sz val="14"/>
        <rFont val="Times New Roman"/>
        <family val="1"/>
        <charset val="204"/>
      </rPr>
      <t>Необхідно виділення державної</t>
    </r>
    <r>
      <rPr>
        <sz val="14"/>
        <rFont val="Times New Roman"/>
        <family val="1"/>
        <charset val="204"/>
      </rPr>
      <t xml:space="preserve"> субвенції в сумі</t>
    </r>
    <r>
      <rPr>
        <b/>
        <sz val="14"/>
        <rFont val="Times New Roman"/>
        <family val="1"/>
        <charset val="204"/>
      </rPr>
      <t xml:space="preserve"> 3 313,1</t>
    </r>
    <r>
      <rPr>
        <sz val="14"/>
        <rFont val="Times New Roman"/>
        <family val="1"/>
        <charset val="204"/>
      </rPr>
      <t xml:space="preserve"> тис.грн.
</t>
    </r>
  </si>
  <si>
    <t>1.1.3.Здійснення  щомісячної доплати педагогічним працівникам закладів дошкільної освіти  за роботу в несприятливих умовах праці за рахунок коштів місцевого бюджету</t>
  </si>
  <si>
    <r>
      <t>Внести новий захід у Програму</t>
    </r>
    <r>
      <rPr>
        <u/>
        <sz val="14"/>
        <rFont val="Times New Roman"/>
        <family val="1"/>
        <charset val="204"/>
      </rPr>
      <t xml:space="preserve">.
Додаткові кошти місцевого бюджету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закладів дошкільної освіти за рахунок коштів місцевого бюджету.Обраховано, виходячи з </t>
    </r>
    <r>
      <rPr>
        <b/>
        <sz val="14"/>
        <rFont val="Times New Roman"/>
        <family val="1"/>
        <charset val="204"/>
      </rPr>
      <t>1430,06</t>
    </r>
    <r>
      <rPr>
        <sz val="14"/>
        <rFont val="Times New Roman"/>
        <family val="1"/>
        <charset val="204"/>
      </rPr>
      <t xml:space="preserve"> ставок  на січень-серпень. Розмір доплати - 1300 грн.</t>
    </r>
  </si>
  <si>
    <r>
      <rPr>
        <b/>
        <u/>
        <sz val="14"/>
        <rFont val="Times New Roman"/>
        <family val="1"/>
        <charset val="204"/>
      </rPr>
      <t>Потребує змін в Програмі.</t>
    </r>
    <r>
      <rPr>
        <b/>
        <sz val="14"/>
        <rFont val="Times New Roman"/>
        <family val="1"/>
        <charset val="204"/>
      </rPr>
      <t xml:space="preserve">
Д</t>
    </r>
    <r>
      <rPr>
        <sz val="14"/>
        <rFont val="Times New Roman"/>
        <family val="1"/>
        <charset val="204"/>
      </rPr>
      <t xml:space="preserve">ержавна субвенцяї для підтримки дітей з особливими освітніми потребами.За рахунок субвенції будуть проведені додаткові корекційно-розвиткові заняття.Станом на 01.01.2025 року в закладах дошкільної освіти організовано інклюзивне навчання  для 254  дітей з особливими освітніми потребами. </t>
    </r>
    <r>
      <rPr>
        <b/>
        <sz val="14"/>
        <rFont val="Times New Roman"/>
        <family val="1"/>
        <charset val="204"/>
      </rPr>
      <t xml:space="preserve">Субвенція забезпечує 19 % від річної потребина корекційні заняття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</si>
</sst>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rgb="FFF3F3F3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6" fontId="1" fillId="2" borderId="0" xfId="0" applyNumberFormat="1" applyFont="1" applyFill="1" applyAlignment="1">
      <alignment vertical="center"/>
    </xf>
    <xf numFmtId="0" fontId="5" fillId="0" borderId="0" xfId="0" applyFont="1"/>
    <xf numFmtId="164" fontId="2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Border="1"/>
    <xf numFmtId="0" fontId="3" fillId="0" borderId="5" xfId="0" applyFont="1" applyBorder="1"/>
    <xf numFmtId="165" fontId="5" fillId="0" borderId="14" xfId="0" applyNumberFormat="1" applyFont="1" applyBorder="1" applyAlignment="1">
      <alignment vertical="top"/>
    </xf>
    <xf numFmtId="165" fontId="1" fillId="3" borderId="1" xfId="0" applyNumberFormat="1" applyFont="1" applyFill="1" applyBorder="1" applyAlignment="1">
      <alignment horizontal="right" vertical="top" wrapText="1"/>
    </xf>
    <xf numFmtId="4" fontId="5" fillId="0" borderId="14" xfId="0" applyNumberFormat="1" applyFont="1" applyBorder="1" applyAlignment="1">
      <alignment vertical="top"/>
    </xf>
    <xf numFmtId="4" fontId="5" fillId="0" borderId="6" xfId="0" applyNumberFormat="1" applyFont="1" applyBorder="1"/>
    <xf numFmtId="165" fontId="1" fillId="3" borderId="1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horizontal="right" vertical="top" wrapText="1"/>
    </xf>
    <xf numFmtId="0" fontId="3" fillId="0" borderId="13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164" fontId="2" fillId="2" borderId="14" xfId="0" applyNumberFormat="1" applyFont="1" applyFill="1" applyBorder="1" applyAlignment="1">
      <alignment horizontal="center" vertical="top" wrapText="1"/>
    </xf>
    <xf numFmtId="165" fontId="2" fillId="3" borderId="10" xfId="0" applyNumberFormat="1" applyFont="1" applyFill="1" applyBorder="1" applyAlignment="1">
      <alignment vertical="top" wrapText="1"/>
    </xf>
    <xf numFmtId="165" fontId="2" fillId="3" borderId="14" xfId="0" applyNumberFormat="1" applyFont="1" applyFill="1" applyBorder="1" applyAlignment="1">
      <alignment vertical="top" wrapText="1"/>
    </xf>
    <xf numFmtId="4" fontId="3" fillId="0" borderId="0" xfId="0" applyNumberFormat="1" applyFont="1"/>
    <xf numFmtId="165" fontId="1" fillId="3" borderId="10" xfId="0" applyNumberFormat="1" applyFont="1" applyFill="1" applyBorder="1" applyAlignment="1">
      <alignment vertical="top" wrapText="1"/>
    </xf>
    <xf numFmtId="165" fontId="1" fillId="3" borderId="23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Border="1" applyAlignment="1">
      <alignment vertical="top"/>
    </xf>
    <xf numFmtId="1" fontId="1" fillId="2" borderId="1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165" fontId="1" fillId="3" borderId="24" xfId="0" applyNumberFormat="1" applyFont="1" applyFill="1" applyBorder="1" applyAlignment="1">
      <alignment horizontal="left" vertical="top" wrapText="1"/>
    </xf>
    <xf numFmtId="165" fontId="1" fillId="3" borderId="25" xfId="0" applyNumberFormat="1" applyFont="1" applyFill="1" applyBorder="1" applyAlignment="1">
      <alignment horizontal="right" vertical="top" wrapText="1"/>
    </xf>
    <xf numFmtId="165" fontId="1" fillId="3" borderId="15" xfId="0" applyNumberFormat="1" applyFont="1" applyFill="1" applyBorder="1" applyAlignment="1">
      <alignment vertical="top" wrapText="1"/>
    </xf>
    <xf numFmtId="165" fontId="1" fillId="3" borderId="15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left" vertical="top" wrapText="1"/>
    </xf>
    <xf numFmtId="165" fontId="1" fillId="3" borderId="23" xfId="0" applyNumberFormat="1" applyFont="1" applyFill="1" applyBorder="1" applyAlignment="1">
      <alignment vertical="top" wrapText="1"/>
    </xf>
    <xf numFmtId="165" fontId="1" fillId="3" borderId="0" xfId="0" applyNumberFormat="1" applyFont="1" applyFill="1" applyBorder="1" applyAlignment="1">
      <alignment horizontal="right" vertical="top" wrapText="1"/>
    </xf>
    <xf numFmtId="165" fontId="1" fillId="3" borderId="0" xfId="0" applyNumberFormat="1" applyFont="1" applyFill="1" applyBorder="1" applyAlignment="1">
      <alignment vertical="top" wrapText="1"/>
    </xf>
    <xf numFmtId="165" fontId="1" fillId="3" borderId="27" xfId="0" applyNumberFormat="1" applyFont="1" applyFill="1" applyBorder="1" applyAlignment="1">
      <alignment horizontal="left" vertical="top" wrapText="1"/>
    </xf>
    <xf numFmtId="165" fontId="1" fillId="2" borderId="15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5" fontId="1" fillId="3" borderId="29" xfId="0" applyNumberFormat="1" applyFont="1" applyFill="1" applyBorder="1" applyAlignment="1">
      <alignment vertical="top" wrapText="1"/>
    </xf>
    <xf numFmtId="165" fontId="1" fillId="3" borderId="28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vertical="top"/>
    </xf>
    <xf numFmtId="165" fontId="1" fillId="3" borderId="30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vertical="top"/>
    </xf>
    <xf numFmtId="165" fontId="1" fillId="5" borderId="15" xfId="0" applyNumberFormat="1" applyFont="1" applyFill="1" applyBorder="1" applyAlignment="1">
      <alignment vertical="top"/>
    </xf>
    <xf numFmtId="165" fontId="1" fillId="5" borderId="32" xfId="0" applyNumberFormat="1" applyFont="1" applyFill="1" applyBorder="1" applyAlignment="1">
      <alignment vertical="top"/>
    </xf>
    <xf numFmtId="165" fontId="1" fillId="5" borderId="1" xfId="0" applyNumberFormat="1" applyFont="1" applyFill="1" applyBorder="1" applyAlignment="1">
      <alignment horizontal="right" vertical="top"/>
    </xf>
    <xf numFmtId="165" fontId="1" fillId="3" borderId="37" xfId="0" applyNumberFormat="1" applyFont="1" applyFill="1" applyBorder="1" applyAlignment="1">
      <alignment horizontal="left" vertical="top" wrapText="1"/>
    </xf>
    <xf numFmtId="165" fontId="1" fillId="3" borderId="1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165" fontId="2" fillId="3" borderId="29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/>
    </xf>
    <xf numFmtId="165" fontId="2" fillId="3" borderId="38" xfId="0" applyNumberFormat="1" applyFont="1" applyFill="1" applyBorder="1" applyAlignment="1">
      <alignment vertical="top" wrapText="1"/>
    </xf>
    <xf numFmtId="165" fontId="1" fillId="3" borderId="33" xfId="0" applyNumberFormat="1" applyFont="1" applyFill="1" applyBorder="1" applyAlignment="1">
      <alignment vertical="top" wrapText="1"/>
    </xf>
    <xf numFmtId="165" fontId="1" fillId="3" borderId="35" xfId="0" applyNumberFormat="1" applyFont="1" applyFill="1" applyBorder="1" applyAlignment="1">
      <alignment vertical="top" wrapText="1"/>
    </xf>
    <xf numFmtId="165" fontId="2" fillId="3" borderId="40" xfId="0" applyNumberFormat="1" applyFont="1" applyFill="1" applyBorder="1" applyAlignment="1">
      <alignment vertical="top"/>
    </xf>
    <xf numFmtId="165" fontId="1" fillId="3" borderId="0" xfId="0" applyNumberFormat="1" applyFont="1" applyFill="1" applyBorder="1" applyAlignment="1">
      <alignment horizontal="left" vertical="top" wrapText="1"/>
    </xf>
    <xf numFmtId="165" fontId="2" fillId="3" borderId="14" xfId="0" applyNumberFormat="1" applyFont="1" applyFill="1" applyBorder="1" applyAlignment="1">
      <alignment vertical="top"/>
    </xf>
    <xf numFmtId="165" fontId="1" fillId="3" borderId="41" xfId="0" applyNumberFormat="1" applyFont="1" applyFill="1" applyBorder="1" applyAlignment="1">
      <alignment vertical="top"/>
    </xf>
    <xf numFmtId="165" fontId="1" fillId="3" borderId="32" xfId="0" applyNumberFormat="1" applyFont="1" applyFill="1" applyBorder="1" applyAlignment="1">
      <alignment vertical="top"/>
    </xf>
    <xf numFmtId="165" fontId="2" fillId="3" borderId="43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vertical="top"/>
    </xf>
    <xf numFmtId="165" fontId="2" fillId="3" borderId="44" xfId="0" applyNumberFormat="1" applyFont="1" applyFill="1" applyBorder="1" applyAlignment="1">
      <alignment horizontal="left" vertical="top" wrapText="1"/>
    </xf>
    <xf numFmtId="165" fontId="1" fillId="3" borderId="40" xfId="0" applyNumberFormat="1" applyFont="1" applyFill="1" applyBorder="1" applyAlignment="1">
      <alignment vertical="top"/>
    </xf>
    <xf numFmtId="165" fontId="1" fillId="3" borderId="45" xfId="0" applyNumberFormat="1" applyFont="1" applyFill="1" applyBorder="1" applyAlignment="1">
      <alignment vertical="top"/>
    </xf>
    <xf numFmtId="165" fontId="1" fillId="3" borderId="23" xfId="0" applyNumberFormat="1" applyFont="1" applyFill="1" applyBorder="1" applyAlignment="1">
      <alignment vertical="top"/>
    </xf>
    <xf numFmtId="165" fontId="1" fillId="3" borderId="46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3" borderId="14" xfId="0" applyNumberFormat="1" applyFont="1" applyFill="1" applyBorder="1" applyAlignment="1">
      <alignment vertical="top" wrapText="1"/>
    </xf>
    <xf numFmtId="165" fontId="1" fillId="3" borderId="47" xfId="0" applyNumberFormat="1" applyFont="1" applyFill="1" applyBorder="1" applyAlignment="1">
      <alignment horizontal="left" vertical="top" wrapText="1"/>
    </xf>
    <xf numFmtId="165" fontId="1" fillId="3" borderId="16" xfId="0" applyNumberFormat="1" applyFont="1" applyFill="1" applyBorder="1" applyAlignment="1">
      <alignment vertical="top" wrapText="1"/>
    </xf>
    <xf numFmtId="165" fontId="1" fillId="3" borderId="39" xfId="0" applyNumberFormat="1" applyFont="1" applyFill="1" applyBorder="1" applyAlignment="1">
      <alignment vertical="top" wrapText="1"/>
    </xf>
    <xf numFmtId="165" fontId="1" fillId="3" borderId="36" xfId="0" applyNumberFormat="1" applyFont="1" applyFill="1" applyBorder="1" applyAlignment="1">
      <alignment vertical="top" wrapText="1"/>
    </xf>
    <xf numFmtId="165" fontId="1" fillId="3" borderId="29" xfId="0" applyNumberFormat="1" applyFont="1" applyFill="1" applyBorder="1" applyAlignment="1">
      <alignment vertical="top"/>
    </xf>
    <xf numFmtId="165" fontId="1" fillId="3" borderId="49" xfId="0" applyNumberFormat="1" applyFont="1" applyFill="1" applyBorder="1" applyAlignment="1">
      <alignment vertical="top"/>
    </xf>
    <xf numFmtId="165" fontId="1" fillId="3" borderId="31" xfId="0" applyNumberFormat="1" applyFont="1" applyFill="1" applyBorder="1" applyAlignment="1">
      <alignment vertical="top"/>
    </xf>
    <xf numFmtId="164" fontId="1" fillId="3" borderId="10" xfId="0" applyNumberFormat="1" applyFont="1" applyFill="1" applyBorder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164" fontId="1" fillId="3" borderId="26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4" fontId="11" fillId="0" borderId="6" xfId="0" applyNumberFormat="1" applyFont="1" applyBorder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3" borderId="11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vertical="top" wrapText="1"/>
    </xf>
    <xf numFmtId="165" fontId="2" fillId="0" borderId="15" xfId="0" applyNumberFormat="1" applyFont="1" applyBorder="1" applyAlignment="1">
      <alignment vertical="top"/>
    </xf>
    <xf numFmtId="165" fontId="2" fillId="3" borderId="31" xfId="0" applyNumberFormat="1" applyFont="1" applyFill="1" applyBorder="1" applyAlignment="1">
      <alignment vertical="top"/>
    </xf>
    <xf numFmtId="165" fontId="2" fillId="2" borderId="14" xfId="0" applyNumberFormat="1" applyFont="1" applyFill="1" applyBorder="1" applyAlignment="1">
      <alignment vertical="top"/>
    </xf>
    <xf numFmtId="165" fontId="2" fillId="5" borderId="15" xfId="0" applyNumberFormat="1" applyFont="1" applyFill="1" applyBorder="1" applyAlignment="1">
      <alignment horizontal="right" vertical="top"/>
    </xf>
    <xf numFmtId="165" fontId="2" fillId="3" borderId="47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horizontal="right" vertical="top" wrapText="1"/>
    </xf>
    <xf numFmtId="165" fontId="2" fillId="0" borderId="52" xfId="0" applyNumberFormat="1" applyFont="1" applyBorder="1" applyAlignment="1">
      <alignment vertical="top"/>
    </xf>
    <xf numFmtId="165" fontId="1" fillId="5" borderId="31" xfId="0" applyNumberFormat="1" applyFont="1" applyFill="1" applyBorder="1" applyAlignment="1">
      <alignment vertical="top"/>
    </xf>
    <xf numFmtId="165" fontId="2" fillId="3" borderId="54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 wrapText="1"/>
    </xf>
    <xf numFmtId="165" fontId="2" fillId="3" borderId="41" xfId="0" applyNumberFormat="1" applyFont="1" applyFill="1" applyBorder="1" applyAlignment="1">
      <alignment vertical="top"/>
    </xf>
    <xf numFmtId="165" fontId="1" fillId="4" borderId="1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4" fontId="1" fillId="2" borderId="0" xfId="0" applyNumberFormat="1" applyFont="1" applyFill="1"/>
    <xf numFmtId="0" fontId="2" fillId="6" borderId="1" xfId="0" applyFont="1" applyFill="1" applyBorder="1" applyAlignment="1">
      <alignment horizontal="center" wrapText="1"/>
    </xf>
    <xf numFmtId="164" fontId="2" fillId="6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164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165" fontId="1" fillId="3" borderId="10" xfId="0" applyNumberFormat="1" applyFont="1" applyFill="1" applyBorder="1" applyAlignment="1">
      <alignment horizontal="left" vertical="center" wrapText="1"/>
    </xf>
    <xf numFmtId="165" fontId="1" fillId="3" borderId="1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165" fontId="1" fillId="3" borderId="10" xfId="0" applyNumberFormat="1" applyFont="1" applyFill="1" applyBorder="1" applyAlignment="1">
      <alignment horizontal="left" wrapText="1"/>
    </xf>
    <xf numFmtId="165" fontId="1" fillId="3" borderId="16" xfId="0" applyNumberFormat="1" applyFont="1" applyFill="1" applyBorder="1" applyAlignment="1">
      <alignment horizontal="left" wrapText="1"/>
    </xf>
    <xf numFmtId="165" fontId="1" fillId="3" borderId="10" xfId="0" applyNumberFormat="1" applyFont="1" applyFill="1" applyBorder="1" applyAlignment="1">
      <alignment horizontal="left"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49" fontId="13" fillId="7" borderId="10" xfId="0" applyNumberFormat="1" applyFont="1" applyFill="1" applyBorder="1" applyAlignment="1">
      <alignment horizontal="left" vertical="top" wrapText="1"/>
    </xf>
    <xf numFmtId="49" fontId="13" fillId="7" borderId="11" xfId="0" applyNumberFormat="1" applyFont="1" applyFill="1" applyBorder="1" applyAlignment="1">
      <alignment horizontal="left" vertical="top" wrapText="1"/>
    </xf>
    <xf numFmtId="49" fontId="13" fillId="7" borderId="16" xfId="0" applyNumberFormat="1" applyFont="1" applyFill="1" applyBorder="1" applyAlignment="1">
      <alignment horizontal="left" vertical="top" wrapText="1"/>
    </xf>
    <xf numFmtId="49" fontId="13" fillId="7" borderId="10" xfId="0" applyNumberFormat="1" applyFont="1" applyFill="1" applyBorder="1" applyAlignment="1">
      <alignment horizontal="left" vertical="center" wrapText="1"/>
    </xf>
    <xf numFmtId="49" fontId="13" fillId="7" borderId="11" xfId="0" applyNumberFormat="1" applyFont="1" applyFill="1" applyBorder="1" applyAlignment="1">
      <alignment horizontal="left" vertical="center" wrapText="1"/>
    </xf>
    <xf numFmtId="49" fontId="13" fillId="7" borderId="16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165" fontId="12" fillId="3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164" fontId="4" fillId="6" borderId="1" xfId="0" applyNumberFormat="1" applyFont="1" applyFill="1" applyBorder="1" applyAlignment="1">
      <alignment horizontal="center" vertical="top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165" fontId="1" fillId="3" borderId="38" xfId="0" applyNumberFormat="1" applyFont="1" applyFill="1" applyBorder="1" applyAlignment="1">
      <alignment horizontal="left" vertical="top" wrapText="1"/>
    </xf>
    <xf numFmtId="165" fontId="1" fillId="3" borderId="39" xfId="0" applyNumberFormat="1" applyFont="1" applyFill="1" applyBorder="1" applyAlignment="1">
      <alignment horizontal="left" vertical="top" wrapText="1"/>
    </xf>
    <xf numFmtId="165" fontId="1" fillId="3" borderId="35" xfId="0" applyNumberFormat="1" applyFont="1" applyFill="1" applyBorder="1" applyAlignment="1">
      <alignment horizontal="left" vertical="top" wrapText="1"/>
    </xf>
    <xf numFmtId="165" fontId="1" fillId="3" borderId="36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55" xfId="0" applyFont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4" fillId="2" borderId="4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53" xfId="0" applyFont="1" applyBorder="1" applyAlignment="1">
      <alignment horizontal="left" vertical="top" wrapText="1"/>
    </xf>
    <xf numFmtId="165" fontId="1" fillId="3" borderId="48" xfId="0" applyNumberFormat="1" applyFont="1" applyFill="1" applyBorder="1" applyAlignment="1">
      <alignment horizontal="left" vertical="top" wrapText="1"/>
    </xf>
    <xf numFmtId="165" fontId="1" fillId="3" borderId="19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6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64" fontId="1" fillId="3" borderId="10" xfId="0" applyNumberFormat="1" applyFont="1" applyFill="1" applyBorder="1" applyAlignment="1">
      <alignment horizontal="left" vertical="top" wrapText="1"/>
    </xf>
    <xf numFmtId="164" fontId="1" fillId="3" borderId="16" xfId="0" applyNumberFormat="1" applyFont="1" applyFill="1" applyBorder="1" applyAlignment="1">
      <alignment horizontal="left" vertical="top" wrapText="1"/>
    </xf>
    <xf numFmtId="0" fontId="2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165" fontId="2" fillId="3" borderId="38" xfId="0" applyNumberFormat="1" applyFont="1" applyFill="1" applyBorder="1" applyAlignment="1">
      <alignment horizontal="left" vertical="top" wrapText="1"/>
    </xf>
    <xf numFmtId="165" fontId="2" fillId="3" borderId="39" xfId="0" applyNumberFormat="1" applyFont="1" applyFill="1" applyBorder="1" applyAlignment="1">
      <alignment horizontal="left" vertical="top" wrapText="1"/>
    </xf>
    <xf numFmtId="165" fontId="1" fillId="3" borderId="33" xfId="0" applyNumberFormat="1" applyFont="1" applyFill="1" applyBorder="1" applyAlignment="1">
      <alignment horizontal="left" vertical="top" wrapText="1"/>
    </xf>
    <xf numFmtId="165" fontId="1" fillId="3" borderId="34" xfId="0" applyNumberFormat="1" applyFont="1" applyFill="1" applyBorder="1" applyAlignment="1">
      <alignment horizontal="left" vertical="top" wrapText="1"/>
    </xf>
    <xf numFmtId="165" fontId="2" fillId="3" borderId="10" xfId="0" applyNumberFormat="1" applyFont="1" applyFill="1" applyBorder="1" applyAlignment="1">
      <alignment horizontal="left" vertical="top" wrapText="1"/>
    </xf>
    <xf numFmtId="165" fontId="2" fillId="3" borderId="16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165" fontId="2" fillId="3" borderId="50" xfId="0" applyNumberFormat="1" applyFont="1" applyFill="1" applyBorder="1" applyAlignment="1">
      <alignment horizontal="left" vertical="top" wrapText="1"/>
    </xf>
    <xf numFmtId="165" fontId="2" fillId="3" borderId="51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2" fillId="3" borderId="48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5" fillId="0" borderId="6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top"/>
    </xf>
    <xf numFmtId="165" fontId="1" fillId="3" borderId="17" xfId="0" applyNumberFormat="1" applyFont="1" applyFill="1" applyBorder="1" applyAlignment="1">
      <alignment horizontal="left" vertical="top" wrapText="1"/>
    </xf>
    <xf numFmtId="165" fontId="1" fillId="3" borderId="18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left" vertical="top" wrapText="1"/>
    </xf>
    <xf numFmtId="164" fontId="6" fillId="2" borderId="11" xfId="0" applyNumberFormat="1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vertical="top" wrapText="1"/>
    </xf>
    <xf numFmtId="164" fontId="6" fillId="2" borderId="11" xfId="0" applyNumberFormat="1" applyFont="1" applyFill="1" applyBorder="1" applyAlignment="1">
      <alignment vertical="top" wrapText="1"/>
    </xf>
    <xf numFmtId="164" fontId="6" fillId="2" borderId="12" xfId="0" applyNumberFormat="1" applyFont="1" applyFill="1" applyBorder="1" applyAlignment="1">
      <alignment vertical="top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1" fillId="3" borderId="10" xfId="0" applyNumberFormat="1" applyFont="1" applyFill="1" applyBorder="1" applyAlignment="1">
      <alignment horizontal="center" vertical="top" wrapText="1"/>
    </xf>
    <xf numFmtId="165" fontId="1" fillId="3" borderId="16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34"/>
  <sheetViews>
    <sheetView tabSelected="1" view="pageBreakPreview" topLeftCell="C24" zoomScale="85" zoomScaleNormal="100" zoomScaleSheetLayoutView="85" workbookViewId="0">
      <selection activeCell="E25" sqref="E25"/>
    </sheetView>
  </sheetViews>
  <sheetFormatPr defaultRowHeight="18.75" x14ac:dyDescent="0.3"/>
  <cols>
    <col min="1" max="1" width="8" style="135" customWidth="1"/>
    <col min="2" max="2" width="9.140625" style="125"/>
    <col min="3" max="3" width="35.42578125" style="125" customWidth="1"/>
    <col min="4" max="4" width="14.5703125" style="125" customWidth="1"/>
    <col min="5" max="5" width="44.85546875" style="125" customWidth="1"/>
    <col min="6" max="6" width="12.7109375" style="125" customWidth="1"/>
    <col min="7" max="7" width="13.140625" style="126" customWidth="1"/>
    <col min="8" max="10" width="9.140625" style="125"/>
    <col min="11" max="11" width="53.140625" style="125" customWidth="1"/>
    <col min="12" max="16384" width="9.140625" style="125"/>
  </cols>
  <sheetData>
    <row r="2" spans="1:11" x14ac:dyDescent="0.3">
      <c r="B2" s="184" t="s">
        <v>0</v>
      </c>
      <c r="C2" s="184"/>
      <c r="D2" s="184"/>
      <c r="E2" s="184"/>
      <c r="F2" s="184"/>
      <c r="G2" s="184"/>
      <c r="H2" s="184"/>
      <c r="I2" s="184"/>
      <c r="J2" s="184"/>
      <c r="K2" s="184"/>
    </row>
    <row r="3" spans="1:11" x14ac:dyDescent="0.3">
      <c r="B3" s="184" t="s">
        <v>1</v>
      </c>
      <c r="C3" s="184"/>
      <c r="D3" s="184"/>
      <c r="E3" s="184"/>
      <c r="F3" s="184"/>
      <c r="G3" s="184"/>
      <c r="H3" s="184"/>
      <c r="I3" s="184"/>
      <c r="J3" s="184"/>
      <c r="K3" s="184"/>
    </row>
    <row r="4" spans="1:11" x14ac:dyDescent="0.3">
      <c r="B4" s="184" t="s">
        <v>2</v>
      </c>
      <c r="C4" s="184"/>
      <c r="D4" s="184"/>
      <c r="E4" s="184"/>
      <c r="F4" s="184"/>
      <c r="G4" s="184"/>
      <c r="H4" s="184"/>
      <c r="I4" s="184"/>
      <c r="J4" s="184"/>
      <c r="K4" s="184"/>
    </row>
    <row r="6" spans="1:11" ht="18.75" customHeight="1" x14ac:dyDescent="0.3">
      <c r="A6" s="174" t="s">
        <v>3</v>
      </c>
      <c r="B6" s="175" t="s">
        <v>4</v>
      </c>
      <c r="C6" s="175"/>
      <c r="D6" s="175"/>
      <c r="E6" s="176" t="s">
        <v>6</v>
      </c>
      <c r="F6" s="176"/>
      <c r="G6" s="177" t="s">
        <v>8</v>
      </c>
      <c r="H6" s="178" t="s">
        <v>10</v>
      </c>
      <c r="I6" s="178"/>
      <c r="J6" s="178"/>
      <c r="K6" s="178"/>
    </row>
    <row r="7" spans="1:11" ht="37.5" x14ac:dyDescent="0.3">
      <c r="A7" s="174"/>
      <c r="B7" s="179" t="s">
        <v>7</v>
      </c>
      <c r="C7" s="179"/>
      <c r="D7" s="133" t="s">
        <v>24</v>
      </c>
      <c r="E7" s="180" t="s">
        <v>7</v>
      </c>
      <c r="F7" s="133" t="s">
        <v>24</v>
      </c>
      <c r="G7" s="177"/>
      <c r="H7" s="178"/>
      <c r="I7" s="178"/>
      <c r="J7" s="178"/>
      <c r="K7" s="178"/>
    </row>
    <row r="8" spans="1:11" x14ac:dyDescent="0.3">
      <c r="A8" s="174"/>
      <c r="B8" s="179"/>
      <c r="C8" s="179"/>
      <c r="D8" s="136" t="s">
        <v>5</v>
      </c>
      <c r="E8" s="180"/>
      <c r="F8" s="136" t="s">
        <v>5</v>
      </c>
      <c r="G8" s="134" t="s">
        <v>9</v>
      </c>
      <c r="H8" s="178"/>
      <c r="I8" s="178"/>
      <c r="J8" s="178"/>
      <c r="K8" s="178"/>
    </row>
    <row r="9" spans="1:11" ht="135.75" customHeight="1" x14ac:dyDescent="0.3">
      <c r="A9" s="143">
        <v>1</v>
      </c>
      <c r="B9" s="182" t="s">
        <v>113</v>
      </c>
      <c r="C9" s="182"/>
      <c r="D9" s="141">
        <v>0</v>
      </c>
      <c r="E9" s="140" t="s">
        <v>113</v>
      </c>
      <c r="F9" s="141">
        <v>3017.7</v>
      </c>
      <c r="G9" s="8">
        <f t="shared" ref="G9:G21" si="0">+F9-D9</f>
        <v>3017.7</v>
      </c>
      <c r="H9" s="181" t="s">
        <v>116</v>
      </c>
      <c r="I9" s="181"/>
      <c r="J9" s="181"/>
      <c r="K9" s="181"/>
    </row>
    <row r="10" spans="1:11" ht="151.5" customHeight="1" x14ac:dyDescent="0.3">
      <c r="A10" s="143">
        <v>2</v>
      </c>
      <c r="B10" s="182" t="s">
        <v>114</v>
      </c>
      <c r="C10" s="182"/>
      <c r="D10" s="141">
        <v>0</v>
      </c>
      <c r="E10" s="140" t="s">
        <v>114</v>
      </c>
      <c r="F10" s="141">
        <v>1307.4000000000001</v>
      </c>
      <c r="G10" s="8">
        <f t="shared" si="0"/>
        <v>1307.4000000000001</v>
      </c>
      <c r="H10" s="275" t="s">
        <v>144</v>
      </c>
      <c r="I10" s="275"/>
      <c r="J10" s="275"/>
      <c r="K10" s="275"/>
    </row>
    <row r="11" spans="1:11" ht="117" customHeight="1" x14ac:dyDescent="0.3">
      <c r="A11" s="143">
        <v>3</v>
      </c>
      <c r="B11" s="273"/>
      <c r="C11" s="274"/>
      <c r="D11" s="141">
        <v>0</v>
      </c>
      <c r="E11" s="25" t="s">
        <v>138</v>
      </c>
      <c r="F11" s="152">
        <v>30404.7</v>
      </c>
      <c r="G11" s="8">
        <f>+F11-D11</f>
        <v>30404.7</v>
      </c>
      <c r="H11" s="155" t="s">
        <v>137</v>
      </c>
      <c r="I11" s="156"/>
      <c r="J11" s="156"/>
      <c r="K11" s="157"/>
    </row>
    <row r="12" spans="1:11" ht="98.25" customHeight="1" x14ac:dyDescent="0.3">
      <c r="A12" s="143">
        <v>4</v>
      </c>
      <c r="B12" s="273"/>
      <c r="C12" s="274"/>
      <c r="D12" s="141">
        <v>0</v>
      </c>
      <c r="E12" s="25" t="s">
        <v>142</v>
      </c>
      <c r="F12" s="141">
        <v>18144.599999999999</v>
      </c>
      <c r="G12" s="8">
        <f>+F12-D12</f>
        <v>18144.599999999999</v>
      </c>
      <c r="H12" s="155" t="s">
        <v>143</v>
      </c>
      <c r="I12" s="156"/>
      <c r="J12" s="156"/>
      <c r="K12" s="157"/>
    </row>
    <row r="13" spans="1:11" ht="153.75" customHeight="1" x14ac:dyDescent="0.3">
      <c r="A13" s="143">
        <v>5</v>
      </c>
      <c r="B13" s="185" t="s">
        <v>108</v>
      </c>
      <c r="C13" s="185"/>
      <c r="D13" s="138">
        <v>500</v>
      </c>
      <c r="E13" s="140" t="s">
        <v>108</v>
      </c>
      <c r="F13" s="142">
        <f>500+1035.7</f>
        <v>1535.7</v>
      </c>
      <c r="G13" s="8">
        <f t="shared" si="0"/>
        <v>1035.7</v>
      </c>
      <c r="H13" s="181" t="s">
        <v>117</v>
      </c>
      <c r="I13" s="181"/>
      <c r="J13" s="181"/>
      <c r="K13" s="181"/>
    </row>
    <row r="14" spans="1:11" ht="96" customHeight="1" x14ac:dyDescent="0.3">
      <c r="A14" s="143">
        <v>6</v>
      </c>
      <c r="B14" s="182" t="s">
        <v>109</v>
      </c>
      <c r="C14" s="182"/>
      <c r="D14" s="141">
        <v>0</v>
      </c>
      <c r="E14" s="140" t="s">
        <v>109</v>
      </c>
      <c r="F14" s="142">
        <v>4299.1000000000004</v>
      </c>
      <c r="G14" s="8">
        <f t="shared" si="0"/>
        <v>4299.1000000000004</v>
      </c>
      <c r="H14" s="181" t="s">
        <v>118</v>
      </c>
      <c r="I14" s="181"/>
      <c r="J14" s="181"/>
      <c r="K14" s="181"/>
    </row>
    <row r="15" spans="1:11" ht="103.5" customHeight="1" x14ac:dyDescent="0.3">
      <c r="A15" s="143">
        <v>7</v>
      </c>
      <c r="B15" s="183" t="s">
        <v>110</v>
      </c>
      <c r="C15" s="183"/>
      <c r="D15" s="141">
        <v>0</v>
      </c>
      <c r="E15" s="139" t="s">
        <v>110</v>
      </c>
      <c r="F15" s="142">
        <v>4061</v>
      </c>
      <c r="G15" s="8">
        <f t="shared" si="0"/>
        <v>4061</v>
      </c>
      <c r="H15" s="181" t="s">
        <v>119</v>
      </c>
      <c r="I15" s="181"/>
      <c r="J15" s="181"/>
      <c r="K15" s="181"/>
    </row>
    <row r="16" spans="1:11" ht="80.25" customHeight="1" x14ac:dyDescent="0.3">
      <c r="A16" s="143">
        <v>8</v>
      </c>
      <c r="B16" s="183" t="s">
        <v>111</v>
      </c>
      <c r="C16" s="183"/>
      <c r="D16" s="141">
        <v>0</v>
      </c>
      <c r="E16" s="139" t="s">
        <v>111</v>
      </c>
      <c r="F16" s="142">
        <v>8435.6</v>
      </c>
      <c r="G16" s="8">
        <f t="shared" si="0"/>
        <v>8435.6</v>
      </c>
      <c r="H16" s="181" t="s">
        <v>120</v>
      </c>
      <c r="I16" s="181"/>
      <c r="J16" s="181"/>
      <c r="K16" s="181"/>
    </row>
    <row r="17" spans="1:11" ht="78.75" customHeight="1" x14ac:dyDescent="0.3">
      <c r="A17" s="143">
        <v>9</v>
      </c>
      <c r="B17" s="185" t="s">
        <v>112</v>
      </c>
      <c r="C17" s="185"/>
      <c r="D17" s="141">
        <v>0</v>
      </c>
      <c r="E17" s="140" t="s">
        <v>112</v>
      </c>
      <c r="F17" s="142">
        <v>1419.9</v>
      </c>
      <c r="G17" s="8">
        <f t="shared" si="0"/>
        <v>1419.9</v>
      </c>
      <c r="H17" s="181" t="s">
        <v>141</v>
      </c>
      <c r="I17" s="181"/>
      <c r="J17" s="181"/>
      <c r="K17" s="181"/>
    </row>
    <row r="18" spans="1:11" ht="113.25" customHeight="1" x14ac:dyDescent="0.3">
      <c r="A18" s="143">
        <v>10</v>
      </c>
      <c r="B18" s="153" t="s">
        <v>121</v>
      </c>
      <c r="C18" s="154"/>
      <c r="D18" s="141">
        <v>0</v>
      </c>
      <c r="E18" s="149" t="s">
        <v>121</v>
      </c>
      <c r="F18" s="148">
        <v>523.29999999999995</v>
      </c>
      <c r="G18" s="8">
        <f t="shared" si="0"/>
        <v>523.29999999999995</v>
      </c>
      <c r="H18" s="155" t="s">
        <v>126</v>
      </c>
      <c r="I18" s="156"/>
      <c r="J18" s="156"/>
      <c r="K18" s="157"/>
    </row>
    <row r="19" spans="1:11" ht="145.5" customHeight="1" x14ac:dyDescent="0.3">
      <c r="A19" s="143">
        <v>11</v>
      </c>
      <c r="D19" s="141"/>
      <c r="E19" s="149" t="s">
        <v>124</v>
      </c>
      <c r="F19" s="148">
        <v>954.6</v>
      </c>
      <c r="G19" s="8">
        <f t="shared" si="0"/>
        <v>954.6</v>
      </c>
      <c r="H19" s="162" t="s">
        <v>125</v>
      </c>
      <c r="I19" s="163"/>
      <c r="J19" s="163"/>
      <c r="K19" s="164"/>
    </row>
    <row r="20" spans="1:11" ht="147.75" customHeight="1" x14ac:dyDescent="0.3">
      <c r="A20" s="143">
        <v>12</v>
      </c>
      <c r="B20" s="158" t="s">
        <v>123</v>
      </c>
      <c r="C20" s="159"/>
      <c r="D20" s="141">
        <v>0</v>
      </c>
      <c r="E20" s="150" t="s">
        <v>123</v>
      </c>
      <c r="F20" s="145">
        <v>254.4</v>
      </c>
      <c r="G20" s="8">
        <f t="shared" si="0"/>
        <v>254.4</v>
      </c>
      <c r="H20" s="165" t="s">
        <v>127</v>
      </c>
      <c r="I20" s="166"/>
      <c r="J20" s="166"/>
      <c r="K20" s="167"/>
    </row>
    <row r="21" spans="1:11" ht="243" customHeight="1" x14ac:dyDescent="0.3">
      <c r="A21" s="143">
        <v>13</v>
      </c>
      <c r="B21" s="160" t="s">
        <v>122</v>
      </c>
      <c r="C21" s="161"/>
      <c r="D21" s="141">
        <v>7053.3</v>
      </c>
      <c r="E21" s="25" t="s">
        <v>122</v>
      </c>
      <c r="F21" s="144">
        <f>7053.3+534.7</f>
        <v>7588</v>
      </c>
      <c r="G21" s="8">
        <f t="shared" si="0"/>
        <v>534.69999999999982</v>
      </c>
      <c r="H21" s="168" t="s">
        <v>128</v>
      </c>
      <c r="I21" s="169"/>
      <c r="J21" s="169"/>
      <c r="K21" s="170"/>
    </row>
    <row r="22" spans="1:11" ht="192" customHeight="1" x14ac:dyDescent="0.3">
      <c r="A22" s="143">
        <v>14</v>
      </c>
      <c r="B22" s="160" t="s">
        <v>130</v>
      </c>
      <c r="C22" s="161"/>
      <c r="D22" s="141">
        <v>0</v>
      </c>
      <c r="E22" s="142" t="s">
        <v>129</v>
      </c>
      <c r="F22" s="142">
        <v>29903.9</v>
      </c>
      <c r="G22" s="8">
        <f>+F22-D22</f>
        <v>29903.9</v>
      </c>
      <c r="H22" s="155" t="s">
        <v>134</v>
      </c>
      <c r="I22" s="156"/>
      <c r="J22" s="156"/>
      <c r="K22" s="157"/>
    </row>
    <row r="23" spans="1:11" ht="254.25" customHeight="1" x14ac:dyDescent="0.3">
      <c r="A23" s="143">
        <v>15</v>
      </c>
      <c r="B23" s="153" t="s">
        <v>131</v>
      </c>
      <c r="C23" s="154"/>
      <c r="D23" s="141">
        <v>121197.9</v>
      </c>
      <c r="E23" s="139" t="s">
        <v>132</v>
      </c>
      <c r="F23" s="142">
        <f>121197.9+1799+1233.3+628.4</f>
        <v>124858.59999999999</v>
      </c>
      <c r="G23" s="8">
        <f>+F23-D23</f>
        <v>3660.6999999999971</v>
      </c>
      <c r="H23" s="155" t="s">
        <v>135</v>
      </c>
      <c r="I23" s="156"/>
      <c r="J23" s="156"/>
      <c r="K23" s="157"/>
    </row>
    <row r="24" spans="1:11" ht="166.5" customHeight="1" x14ac:dyDescent="0.3">
      <c r="A24" s="143">
        <v>16</v>
      </c>
      <c r="B24" s="146"/>
      <c r="C24" s="147"/>
      <c r="D24" s="141"/>
      <c r="E24" s="140" t="s">
        <v>133</v>
      </c>
      <c r="F24" s="142">
        <f>2431.9+1200</f>
        <v>3631.9</v>
      </c>
      <c r="G24" s="8">
        <f>+F24-D24</f>
        <v>3631.9</v>
      </c>
      <c r="H24" s="155" t="s">
        <v>136</v>
      </c>
      <c r="I24" s="156"/>
      <c r="J24" s="156"/>
      <c r="K24" s="157"/>
    </row>
    <row r="25" spans="1:11" ht="85.5" customHeight="1" x14ac:dyDescent="0.3">
      <c r="A25" s="143">
        <v>17</v>
      </c>
      <c r="B25" s="146"/>
      <c r="C25" s="147"/>
      <c r="D25" s="141"/>
      <c r="E25" s="151" t="s">
        <v>140</v>
      </c>
      <c r="F25" s="142">
        <v>14405.9</v>
      </c>
      <c r="G25" s="8">
        <f>+F25-D25</f>
        <v>14405.9</v>
      </c>
      <c r="H25" s="155" t="s">
        <v>139</v>
      </c>
      <c r="I25" s="156"/>
      <c r="J25" s="156"/>
      <c r="K25" s="157"/>
    </row>
    <row r="26" spans="1:11" ht="22.5" customHeight="1" x14ac:dyDescent="0.3">
      <c r="A26" s="143"/>
      <c r="B26" s="171" t="s">
        <v>115</v>
      </c>
      <c r="C26" s="171"/>
      <c r="D26" s="171"/>
      <c r="E26" s="171"/>
      <c r="F26" s="137"/>
      <c r="G26" s="8">
        <f>SUM(G9:G25)</f>
        <v>125995.09999999999</v>
      </c>
      <c r="H26" s="181"/>
      <c r="I26" s="181"/>
      <c r="J26" s="181"/>
      <c r="K26" s="181"/>
    </row>
    <row r="27" spans="1:11" s="127" customFormat="1" ht="34.5" customHeight="1" x14ac:dyDescent="0.3">
      <c r="A27" s="128"/>
      <c r="E27" s="129"/>
      <c r="F27" s="6"/>
      <c r="H27" s="130"/>
      <c r="I27" s="129"/>
      <c r="J27" s="129"/>
    </row>
    <row r="28" spans="1:11" s="127" customFormat="1" ht="15" customHeight="1" x14ac:dyDescent="0.3">
      <c r="A28" s="172" t="s">
        <v>12</v>
      </c>
      <c r="B28" s="172"/>
      <c r="C28" s="172"/>
      <c r="D28" s="172"/>
      <c r="G28" s="173" t="s">
        <v>13</v>
      </c>
      <c r="H28" s="173"/>
      <c r="I28" s="173"/>
      <c r="J28" s="173"/>
      <c r="K28" s="173"/>
    </row>
    <row r="29" spans="1:11" s="127" customFormat="1" x14ac:dyDescent="0.3">
      <c r="A29" s="128"/>
    </row>
    <row r="30" spans="1:11" s="127" customFormat="1" x14ac:dyDescent="0.3">
      <c r="A30" s="128"/>
      <c r="G30" s="131"/>
    </row>
    <row r="34" spans="4:6" x14ac:dyDescent="0.3">
      <c r="D34" s="132"/>
      <c r="F34" s="132"/>
    </row>
  </sheetData>
  <mergeCells count="45">
    <mergeCell ref="H25:K25"/>
    <mergeCell ref="H15:K15"/>
    <mergeCell ref="H16:K16"/>
    <mergeCell ref="H17:K17"/>
    <mergeCell ref="B9:C9"/>
    <mergeCell ref="B10:C10"/>
    <mergeCell ref="B11:C11"/>
    <mergeCell ref="H11:K11"/>
    <mergeCell ref="H12:K12"/>
    <mergeCell ref="B12:C12"/>
    <mergeCell ref="B2:K2"/>
    <mergeCell ref="B3:K3"/>
    <mergeCell ref="B4:K4"/>
    <mergeCell ref="B13:C13"/>
    <mergeCell ref="H13:K13"/>
    <mergeCell ref="H9:K9"/>
    <mergeCell ref="H10:K10"/>
    <mergeCell ref="B26:E26"/>
    <mergeCell ref="A28:D28"/>
    <mergeCell ref="G28:K28"/>
    <mergeCell ref="A6:A8"/>
    <mergeCell ref="B6:D6"/>
    <mergeCell ref="E6:F6"/>
    <mergeCell ref="G6:G7"/>
    <mergeCell ref="H6:K8"/>
    <mergeCell ref="B7:C8"/>
    <mergeCell ref="E7:E8"/>
    <mergeCell ref="H26:K26"/>
    <mergeCell ref="B14:C14"/>
    <mergeCell ref="B15:C15"/>
    <mergeCell ref="B16:C16"/>
    <mergeCell ref="B17:C17"/>
    <mergeCell ref="H14:K14"/>
    <mergeCell ref="B23:C23"/>
    <mergeCell ref="H23:K23"/>
    <mergeCell ref="H24:K24"/>
    <mergeCell ref="B18:C18"/>
    <mergeCell ref="H18:K18"/>
    <mergeCell ref="B20:C20"/>
    <mergeCell ref="B22:C22"/>
    <mergeCell ref="H19:K19"/>
    <mergeCell ref="H20:K20"/>
    <mergeCell ref="B21:C21"/>
    <mergeCell ref="H21:K21"/>
    <mergeCell ref="H22:K22"/>
  </mergeCells>
  <pageMargins left="0.9055118110236221" right="0.39370078740157483" top="0.70866141732283472" bottom="0" header="0.74803149606299213" footer="0.2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94"/>
  <sheetViews>
    <sheetView view="pageBreakPreview" topLeftCell="A27" zoomScale="80" zoomScaleNormal="100" zoomScaleSheetLayoutView="80" workbookViewId="0">
      <selection activeCell="B32" sqref="B32:C32"/>
    </sheetView>
  </sheetViews>
  <sheetFormatPr defaultRowHeight="18.75" x14ac:dyDescent="0.3"/>
  <cols>
    <col min="1" max="1" width="9.140625" style="103"/>
    <col min="2" max="2" width="9.140625" style="89"/>
    <col min="3" max="3" width="30.85546875" style="89" customWidth="1"/>
    <col min="4" max="4" width="14.5703125" style="89" customWidth="1"/>
    <col min="5" max="5" width="40.140625" style="89" customWidth="1"/>
    <col min="6" max="6" width="14.7109375" style="89" customWidth="1"/>
    <col min="7" max="7" width="13.140625" style="90" customWidth="1"/>
    <col min="8" max="10" width="9.140625" style="89"/>
    <col min="11" max="11" width="47.42578125" style="89" customWidth="1"/>
    <col min="12" max="16384" width="9.140625" style="89"/>
  </cols>
  <sheetData>
    <row r="2" spans="1:11" x14ac:dyDescent="0.3">
      <c r="B2" s="222" t="s">
        <v>0</v>
      </c>
      <c r="C2" s="222"/>
      <c r="D2" s="222"/>
      <c r="E2" s="222"/>
      <c r="F2" s="222"/>
      <c r="G2" s="222"/>
      <c r="H2" s="222"/>
      <c r="I2" s="222"/>
      <c r="J2" s="222"/>
      <c r="K2" s="222"/>
    </row>
    <row r="3" spans="1:11" x14ac:dyDescent="0.3">
      <c r="B3" s="222" t="s">
        <v>1</v>
      </c>
      <c r="C3" s="222"/>
      <c r="D3" s="222"/>
      <c r="E3" s="222"/>
      <c r="F3" s="222"/>
      <c r="G3" s="222"/>
      <c r="H3" s="222"/>
      <c r="I3" s="222"/>
      <c r="J3" s="222"/>
      <c r="K3" s="222"/>
    </row>
    <row r="4" spans="1:11" x14ac:dyDescent="0.3">
      <c r="B4" s="222" t="s">
        <v>2</v>
      </c>
      <c r="C4" s="222"/>
      <c r="D4" s="222"/>
      <c r="E4" s="222"/>
      <c r="F4" s="222"/>
      <c r="G4" s="222"/>
      <c r="H4" s="222"/>
      <c r="I4" s="222"/>
      <c r="J4" s="222"/>
      <c r="K4" s="222"/>
    </row>
    <row r="5" spans="1:11" ht="19.5" thickBot="1" x14ac:dyDescent="0.35"/>
    <row r="6" spans="1:11" ht="27.75" customHeight="1" x14ac:dyDescent="0.3">
      <c r="A6" s="197" t="s">
        <v>3</v>
      </c>
      <c r="B6" s="199" t="s">
        <v>4</v>
      </c>
      <c r="C6" s="199"/>
      <c r="D6" s="199"/>
      <c r="E6" s="200" t="s">
        <v>6</v>
      </c>
      <c r="F6" s="200"/>
      <c r="G6" s="201" t="s">
        <v>8</v>
      </c>
      <c r="H6" s="203" t="s">
        <v>10</v>
      </c>
      <c r="I6" s="203"/>
      <c r="J6" s="203"/>
      <c r="K6" s="204"/>
    </row>
    <row r="7" spans="1:11" ht="37.5" x14ac:dyDescent="0.3">
      <c r="A7" s="198"/>
      <c r="B7" s="207" t="s">
        <v>7</v>
      </c>
      <c r="C7" s="207"/>
      <c r="D7" s="91" t="s">
        <v>24</v>
      </c>
      <c r="E7" s="208" t="s">
        <v>7</v>
      </c>
      <c r="F7" s="91" t="s">
        <v>24</v>
      </c>
      <c r="G7" s="202"/>
      <c r="H7" s="205"/>
      <c r="I7" s="205"/>
      <c r="J7" s="205"/>
      <c r="K7" s="206"/>
    </row>
    <row r="8" spans="1:11" x14ac:dyDescent="0.3">
      <c r="A8" s="198"/>
      <c r="B8" s="207"/>
      <c r="C8" s="207"/>
      <c r="D8" s="79" t="s">
        <v>5</v>
      </c>
      <c r="E8" s="208"/>
      <c r="F8" s="79" t="s">
        <v>5</v>
      </c>
      <c r="G8" s="8" t="s">
        <v>9</v>
      </c>
      <c r="H8" s="205"/>
      <c r="I8" s="205"/>
      <c r="J8" s="205"/>
      <c r="K8" s="206"/>
    </row>
    <row r="9" spans="1:11" ht="112.5" x14ac:dyDescent="0.3">
      <c r="A9" s="31">
        <v>1</v>
      </c>
      <c r="B9" s="160" t="s">
        <v>25</v>
      </c>
      <c r="C9" s="161"/>
      <c r="D9" s="34">
        <v>197125</v>
      </c>
      <c r="E9" s="33" t="s">
        <v>25</v>
      </c>
      <c r="F9" s="27">
        <v>247233.5</v>
      </c>
      <c r="G9" s="21">
        <f t="shared" ref="G9:G20" si="0">+F9-D9</f>
        <v>50108.5</v>
      </c>
      <c r="H9" s="192" t="s">
        <v>76</v>
      </c>
      <c r="I9" s="220"/>
      <c r="J9" s="220"/>
      <c r="K9" s="221"/>
    </row>
    <row r="10" spans="1:11" ht="206.25" x14ac:dyDescent="0.3">
      <c r="A10" s="31">
        <v>2</v>
      </c>
      <c r="B10" s="160" t="s">
        <v>26</v>
      </c>
      <c r="C10" s="161"/>
      <c r="D10" s="80">
        <v>0</v>
      </c>
      <c r="E10" s="25" t="s">
        <v>26</v>
      </c>
      <c r="F10" s="76">
        <v>1147.5999999999999</v>
      </c>
      <c r="G10" s="21">
        <f t="shared" si="0"/>
        <v>1147.5999999999999</v>
      </c>
      <c r="H10" s="192" t="s">
        <v>77</v>
      </c>
      <c r="I10" s="220"/>
      <c r="J10" s="220"/>
      <c r="K10" s="221"/>
    </row>
    <row r="11" spans="1:11" ht="84.75" customHeight="1" x14ac:dyDescent="0.3">
      <c r="A11" s="119">
        <v>3</v>
      </c>
      <c r="B11" s="160" t="s">
        <v>27</v>
      </c>
      <c r="C11" s="161"/>
      <c r="D11" s="76">
        <v>0</v>
      </c>
      <c r="E11" s="25" t="s">
        <v>27</v>
      </c>
      <c r="F11" s="76">
        <v>197.1</v>
      </c>
      <c r="G11" s="92">
        <f t="shared" si="0"/>
        <v>197.1</v>
      </c>
      <c r="H11" s="192" t="s">
        <v>78</v>
      </c>
      <c r="I11" s="220"/>
      <c r="J11" s="220"/>
      <c r="K11" s="221"/>
    </row>
    <row r="12" spans="1:11" ht="75" x14ac:dyDescent="0.3">
      <c r="A12" s="119">
        <v>4</v>
      </c>
      <c r="B12" s="160" t="s">
        <v>28</v>
      </c>
      <c r="C12" s="161"/>
      <c r="D12" s="37">
        <v>0</v>
      </c>
      <c r="E12" s="76" t="s">
        <v>28</v>
      </c>
      <c r="F12" s="76">
        <v>288</v>
      </c>
      <c r="G12" s="92">
        <f t="shared" si="0"/>
        <v>288</v>
      </c>
      <c r="H12" s="223" t="s">
        <v>79</v>
      </c>
      <c r="I12" s="224"/>
      <c r="J12" s="224"/>
      <c r="K12" s="225"/>
    </row>
    <row r="13" spans="1:11" ht="56.25" x14ac:dyDescent="0.3">
      <c r="A13" s="104">
        <v>5</v>
      </c>
      <c r="B13" s="214" t="s">
        <v>29</v>
      </c>
      <c r="C13" s="215"/>
      <c r="D13" s="35">
        <v>0</v>
      </c>
      <c r="E13" s="38" t="s">
        <v>29</v>
      </c>
      <c r="F13" s="36">
        <v>35.5</v>
      </c>
      <c r="G13" s="92">
        <f t="shared" si="0"/>
        <v>35.5</v>
      </c>
      <c r="H13" s="223" t="s">
        <v>80</v>
      </c>
      <c r="I13" s="224"/>
      <c r="J13" s="224"/>
      <c r="K13" s="225"/>
    </row>
    <row r="14" spans="1:11" ht="37.5" x14ac:dyDescent="0.3">
      <c r="A14" s="119">
        <v>6</v>
      </c>
      <c r="B14" s="182" t="s">
        <v>30</v>
      </c>
      <c r="C14" s="182"/>
      <c r="D14" s="39">
        <v>960</v>
      </c>
      <c r="E14" s="42" t="s">
        <v>30</v>
      </c>
      <c r="F14" s="40">
        <v>1898.4</v>
      </c>
      <c r="G14" s="92">
        <f t="shared" si="0"/>
        <v>938.40000000000009</v>
      </c>
      <c r="H14" s="223" t="s">
        <v>80</v>
      </c>
      <c r="I14" s="224"/>
      <c r="J14" s="224"/>
      <c r="K14" s="225"/>
    </row>
    <row r="15" spans="1:11" ht="262.5" customHeight="1" x14ac:dyDescent="0.3">
      <c r="A15" s="120">
        <v>7</v>
      </c>
      <c r="B15" s="160" t="s">
        <v>31</v>
      </c>
      <c r="C15" s="161"/>
      <c r="D15" s="76">
        <v>165</v>
      </c>
      <c r="E15" s="44" t="s">
        <v>31</v>
      </c>
      <c r="F15" s="12">
        <v>280.7</v>
      </c>
      <c r="G15" s="93">
        <f t="shared" si="0"/>
        <v>115.69999999999999</v>
      </c>
      <c r="H15" s="223" t="s">
        <v>81</v>
      </c>
      <c r="I15" s="224"/>
      <c r="J15" s="224"/>
      <c r="K15" s="225"/>
    </row>
    <row r="16" spans="1:11" ht="84.75" customHeight="1" x14ac:dyDescent="0.3">
      <c r="A16" s="120">
        <v>8</v>
      </c>
      <c r="B16" s="160" t="s">
        <v>32</v>
      </c>
      <c r="C16" s="161"/>
      <c r="D16" s="76">
        <v>330.3</v>
      </c>
      <c r="E16" s="43" t="s">
        <v>32</v>
      </c>
      <c r="F16" s="12">
        <v>945</v>
      </c>
      <c r="G16" s="93">
        <f t="shared" si="0"/>
        <v>614.70000000000005</v>
      </c>
      <c r="H16" s="223" t="s">
        <v>82</v>
      </c>
      <c r="I16" s="224"/>
      <c r="J16" s="224"/>
      <c r="K16" s="225"/>
    </row>
    <row r="17" spans="1:11" ht="93.75" x14ac:dyDescent="0.3">
      <c r="A17" s="119">
        <v>9</v>
      </c>
      <c r="B17" s="160" t="s">
        <v>33</v>
      </c>
      <c r="C17" s="161"/>
      <c r="D17" s="76">
        <v>0</v>
      </c>
      <c r="E17" s="94" t="s">
        <v>33</v>
      </c>
      <c r="F17" s="12">
        <v>345</v>
      </c>
      <c r="G17" s="92">
        <f t="shared" si="0"/>
        <v>345</v>
      </c>
      <c r="H17" s="223" t="s">
        <v>83</v>
      </c>
      <c r="I17" s="224"/>
      <c r="J17" s="224"/>
      <c r="K17" s="225"/>
    </row>
    <row r="18" spans="1:11" ht="112.5" x14ac:dyDescent="0.3">
      <c r="A18" s="119">
        <v>10</v>
      </c>
      <c r="B18" s="160" t="s">
        <v>34</v>
      </c>
      <c r="C18" s="161"/>
      <c r="D18" s="76">
        <v>99238</v>
      </c>
      <c r="E18" s="76" t="s">
        <v>34</v>
      </c>
      <c r="F18" s="76">
        <v>110877.6</v>
      </c>
      <c r="G18" s="92">
        <f t="shared" si="0"/>
        <v>11639.600000000006</v>
      </c>
      <c r="H18" s="223" t="s">
        <v>84</v>
      </c>
      <c r="I18" s="224"/>
      <c r="J18" s="224"/>
      <c r="K18" s="225"/>
    </row>
    <row r="19" spans="1:11" ht="206.25" customHeight="1" x14ac:dyDescent="0.3">
      <c r="A19" s="119">
        <v>11</v>
      </c>
      <c r="B19" s="182" t="s">
        <v>35</v>
      </c>
      <c r="C19" s="182"/>
      <c r="D19" s="76">
        <v>0</v>
      </c>
      <c r="E19" s="45" t="s">
        <v>35</v>
      </c>
      <c r="F19" s="12">
        <v>1510.9</v>
      </c>
      <c r="G19" s="92">
        <f t="shared" si="0"/>
        <v>1510.9</v>
      </c>
      <c r="H19" s="223" t="s">
        <v>85</v>
      </c>
      <c r="I19" s="224"/>
      <c r="J19" s="224"/>
      <c r="K19" s="225"/>
    </row>
    <row r="20" spans="1:11" ht="97.5" customHeight="1" x14ac:dyDescent="0.3">
      <c r="A20" s="119">
        <v>12</v>
      </c>
      <c r="B20" s="160" t="s">
        <v>36</v>
      </c>
      <c r="C20" s="161"/>
      <c r="D20" s="76">
        <v>0</v>
      </c>
      <c r="E20" s="107" t="s">
        <v>36</v>
      </c>
      <c r="F20" s="12">
        <v>60</v>
      </c>
      <c r="G20" s="92">
        <f t="shared" si="0"/>
        <v>60</v>
      </c>
      <c r="H20" s="192" t="s">
        <v>86</v>
      </c>
      <c r="I20" s="220"/>
      <c r="J20" s="220"/>
      <c r="K20" s="221"/>
    </row>
    <row r="21" spans="1:11" ht="93.75" customHeight="1" x14ac:dyDescent="0.3">
      <c r="A21" s="119">
        <v>13</v>
      </c>
      <c r="B21" s="226" t="s">
        <v>37</v>
      </c>
      <c r="C21" s="227"/>
      <c r="D21" s="76">
        <v>0</v>
      </c>
      <c r="E21" s="94" t="s">
        <v>37</v>
      </c>
      <c r="F21" s="12">
        <v>22.5</v>
      </c>
      <c r="G21" s="92">
        <f>+F21-D21</f>
        <v>22.5</v>
      </c>
      <c r="H21" s="192" t="s">
        <v>87</v>
      </c>
      <c r="I21" s="193"/>
      <c r="J21" s="193"/>
      <c r="K21" s="194"/>
    </row>
    <row r="22" spans="1:11" ht="94.5" customHeight="1" x14ac:dyDescent="0.3">
      <c r="A22" s="119">
        <v>14</v>
      </c>
      <c r="B22" s="160" t="s">
        <v>38</v>
      </c>
      <c r="C22" s="161"/>
      <c r="D22" s="46">
        <v>72.400000000000006</v>
      </c>
      <c r="E22" s="47" t="s">
        <v>38</v>
      </c>
      <c r="F22" s="41">
        <v>99.6</v>
      </c>
      <c r="G22" s="92">
        <f>+F22-D22</f>
        <v>27.199999999999989</v>
      </c>
      <c r="H22" s="192" t="s">
        <v>88</v>
      </c>
      <c r="I22" s="193"/>
      <c r="J22" s="193"/>
      <c r="K22" s="194"/>
    </row>
    <row r="23" spans="1:11" ht="149.25" customHeight="1" x14ac:dyDescent="0.3">
      <c r="A23" s="119">
        <v>15</v>
      </c>
      <c r="B23" s="160" t="s">
        <v>39</v>
      </c>
      <c r="C23" s="161"/>
      <c r="D23" s="76">
        <v>56</v>
      </c>
      <c r="E23" s="78" t="s">
        <v>39</v>
      </c>
      <c r="F23" s="12">
        <v>95.8</v>
      </c>
      <c r="G23" s="92">
        <f>+F23-D23</f>
        <v>39.799999999999997</v>
      </c>
      <c r="H23" s="192" t="s">
        <v>89</v>
      </c>
      <c r="I23" s="193"/>
      <c r="J23" s="193"/>
      <c r="K23" s="194"/>
    </row>
    <row r="24" spans="1:11" ht="136.5" customHeight="1" x14ac:dyDescent="0.3">
      <c r="A24" s="120">
        <v>16</v>
      </c>
      <c r="B24" s="182" t="s">
        <v>40</v>
      </c>
      <c r="C24" s="182"/>
      <c r="D24" s="48">
        <v>38.9</v>
      </c>
      <c r="E24" s="76" t="s">
        <v>40</v>
      </c>
      <c r="F24" s="76">
        <v>479.4</v>
      </c>
      <c r="G24" s="92">
        <f>+F24-D24</f>
        <v>440.5</v>
      </c>
      <c r="H24" s="186" t="s">
        <v>90</v>
      </c>
      <c r="I24" s="186"/>
      <c r="J24" s="186"/>
      <c r="K24" s="187"/>
    </row>
    <row r="25" spans="1:11" ht="98.25" customHeight="1" x14ac:dyDescent="0.3">
      <c r="A25" s="120">
        <v>17</v>
      </c>
      <c r="B25" s="182" t="s">
        <v>57</v>
      </c>
      <c r="C25" s="182"/>
      <c r="D25" s="48">
        <v>50</v>
      </c>
      <c r="E25" s="76" t="s">
        <v>57</v>
      </c>
      <c r="F25" s="76">
        <v>60</v>
      </c>
      <c r="G25" s="92">
        <f t="shared" ref="G25:G47" si="1">+F25-D25</f>
        <v>10</v>
      </c>
      <c r="H25" s="186" t="s">
        <v>91</v>
      </c>
      <c r="I25" s="186"/>
      <c r="J25" s="186"/>
      <c r="K25" s="187"/>
    </row>
    <row r="26" spans="1:11" ht="60" customHeight="1" x14ac:dyDescent="0.3">
      <c r="A26" s="120">
        <v>18</v>
      </c>
      <c r="B26" s="182" t="s">
        <v>58</v>
      </c>
      <c r="C26" s="182"/>
      <c r="D26" s="48">
        <v>45</v>
      </c>
      <c r="E26" s="76" t="s">
        <v>58</v>
      </c>
      <c r="F26" s="76">
        <v>60</v>
      </c>
      <c r="G26" s="92">
        <f t="shared" si="1"/>
        <v>15</v>
      </c>
      <c r="H26" s="186" t="s">
        <v>91</v>
      </c>
      <c r="I26" s="186"/>
      <c r="J26" s="186"/>
      <c r="K26" s="187"/>
    </row>
    <row r="27" spans="1:11" ht="66.75" customHeight="1" x14ac:dyDescent="0.3">
      <c r="A27" s="120">
        <v>19</v>
      </c>
      <c r="B27" s="182" t="s">
        <v>59</v>
      </c>
      <c r="C27" s="182"/>
      <c r="D27" s="48">
        <v>45</v>
      </c>
      <c r="E27" s="76" t="s">
        <v>59</v>
      </c>
      <c r="F27" s="76">
        <v>60</v>
      </c>
      <c r="G27" s="92">
        <f t="shared" si="1"/>
        <v>15</v>
      </c>
      <c r="H27" s="186" t="s">
        <v>91</v>
      </c>
      <c r="I27" s="186"/>
      <c r="J27" s="186"/>
      <c r="K27" s="187"/>
    </row>
    <row r="28" spans="1:11" ht="49.5" customHeight="1" x14ac:dyDescent="0.3">
      <c r="A28" s="120">
        <v>20</v>
      </c>
      <c r="B28" s="182" t="s">
        <v>60</v>
      </c>
      <c r="C28" s="182"/>
      <c r="D28" s="48">
        <v>10</v>
      </c>
      <c r="E28" s="76" t="s">
        <v>60</v>
      </c>
      <c r="F28" s="76">
        <v>20</v>
      </c>
      <c r="G28" s="92">
        <f t="shared" si="1"/>
        <v>10</v>
      </c>
      <c r="H28" s="186" t="s">
        <v>91</v>
      </c>
      <c r="I28" s="186"/>
      <c r="J28" s="186"/>
      <c r="K28" s="187"/>
    </row>
    <row r="29" spans="1:11" ht="170.25" customHeight="1" x14ac:dyDescent="0.3">
      <c r="A29" s="119">
        <v>21</v>
      </c>
      <c r="B29" s="182" t="s">
        <v>21</v>
      </c>
      <c r="C29" s="182"/>
      <c r="D29" s="48">
        <v>70</v>
      </c>
      <c r="E29" s="76" t="s">
        <v>21</v>
      </c>
      <c r="F29" s="76">
        <v>80</v>
      </c>
      <c r="G29" s="92">
        <f t="shared" si="1"/>
        <v>10</v>
      </c>
      <c r="H29" s="186" t="s">
        <v>91</v>
      </c>
      <c r="I29" s="186"/>
      <c r="J29" s="186"/>
      <c r="K29" s="187"/>
    </row>
    <row r="30" spans="1:11" ht="81.75" customHeight="1" x14ac:dyDescent="0.3">
      <c r="A30" s="120">
        <v>22</v>
      </c>
      <c r="B30" s="182" t="s">
        <v>61</v>
      </c>
      <c r="C30" s="182"/>
      <c r="D30" s="48">
        <v>40</v>
      </c>
      <c r="E30" s="76" t="s">
        <v>61</v>
      </c>
      <c r="F30" s="76">
        <v>60</v>
      </c>
      <c r="G30" s="92">
        <f t="shared" si="1"/>
        <v>20</v>
      </c>
      <c r="H30" s="186" t="s">
        <v>91</v>
      </c>
      <c r="I30" s="186"/>
      <c r="J30" s="186"/>
      <c r="K30" s="187"/>
    </row>
    <row r="31" spans="1:11" ht="98.25" customHeight="1" x14ac:dyDescent="0.3">
      <c r="A31" s="120">
        <v>23</v>
      </c>
      <c r="B31" s="182" t="s">
        <v>62</v>
      </c>
      <c r="C31" s="182"/>
      <c r="D31" s="48">
        <v>30</v>
      </c>
      <c r="E31" s="76" t="s">
        <v>62</v>
      </c>
      <c r="F31" s="76">
        <v>60</v>
      </c>
      <c r="G31" s="92">
        <f t="shared" si="1"/>
        <v>30</v>
      </c>
      <c r="H31" s="186" t="s">
        <v>91</v>
      </c>
      <c r="I31" s="186"/>
      <c r="J31" s="186"/>
      <c r="K31" s="187"/>
    </row>
    <row r="32" spans="1:11" ht="58.5" customHeight="1" x14ac:dyDescent="0.3">
      <c r="A32" s="120">
        <v>24</v>
      </c>
      <c r="B32" s="182"/>
      <c r="C32" s="182"/>
      <c r="D32" s="48">
        <v>0</v>
      </c>
      <c r="E32" s="25" t="s">
        <v>63</v>
      </c>
      <c r="F32" s="76">
        <v>100</v>
      </c>
      <c r="G32" s="92">
        <f t="shared" si="1"/>
        <v>100</v>
      </c>
      <c r="H32" s="192" t="s">
        <v>99</v>
      </c>
      <c r="I32" s="193"/>
      <c r="J32" s="193"/>
      <c r="K32" s="194"/>
    </row>
    <row r="33" spans="1:11" ht="104.25" customHeight="1" x14ac:dyDescent="0.3">
      <c r="A33" s="120">
        <v>25</v>
      </c>
      <c r="B33" s="160" t="s">
        <v>64</v>
      </c>
      <c r="C33" s="161"/>
      <c r="D33" s="85">
        <v>40</v>
      </c>
      <c r="E33" s="76" t="s">
        <v>64</v>
      </c>
      <c r="F33" s="82">
        <v>60</v>
      </c>
      <c r="G33" s="92">
        <f t="shared" si="1"/>
        <v>20</v>
      </c>
      <c r="H33" s="186" t="s">
        <v>91</v>
      </c>
      <c r="I33" s="186"/>
      <c r="J33" s="186"/>
      <c r="K33" s="187"/>
    </row>
    <row r="34" spans="1:11" ht="83.25" customHeight="1" x14ac:dyDescent="0.3">
      <c r="A34" s="119">
        <v>26</v>
      </c>
      <c r="B34" s="160" t="s">
        <v>65</v>
      </c>
      <c r="C34" s="161"/>
      <c r="D34" s="86">
        <v>120</v>
      </c>
      <c r="E34" s="76" t="s">
        <v>65</v>
      </c>
      <c r="F34" s="82">
        <v>160</v>
      </c>
      <c r="G34" s="92">
        <f t="shared" si="1"/>
        <v>40</v>
      </c>
      <c r="H34" s="186" t="s">
        <v>91</v>
      </c>
      <c r="I34" s="186"/>
      <c r="J34" s="186"/>
      <c r="K34" s="187"/>
    </row>
    <row r="35" spans="1:11" ht="66.75" customHeight="1" x14ac:dyDescent="0.3">
      <c r="A35" s="119">
        <v>27</v>
      </c>
      <c r="B35" s="160" t="s">
        <v>66</v>
      </c>
      <c r="C35" s="161"/>
      <c r="D35" s="85">
        <v>40</v>
      </c>
      <c r="E35" s="76" t="s">
        <v>66</v>
      </c>
      <c r="F35" s="82">
        <v>100</v>
      </c>
      <c r="G35" s="92">
        <f t="shared" si="1"/>
        <v>60</v>
      </c>
      <c r="H35" s="186" t="s">
        <v>91</v>
      </c>
      <c r="I35" s="186"/>
      <c r="J35" s="186"/>
      <c r="K35" s="187"/>
    </row>
    <row r="36" spans="1:11" ht="120" customHeight="1" x14ac:dyDescent="0.3">
      <c r="A36" s="119">
        <v>28</v>
      </c>
      <c r="B36" s="160" t="s">
        <v>67</v>
      </c>
      <c r="C36" s="161"/>
      <c r="D36" s="73">
        <v>70</v>
      </c>
      <c r="E36" s="76" t="s">
        <v>67</v>
      </c>
      <c r="F36" s="82">
        <v>100</v>
      </c>
      <c r="G36" s="92">
        <f t="shared" si="1"/>
        <v>30</v>
      </c>
      <c r="H36" s="186" t="s">
        <v>91</v>
      </c>
      <c r="I36" s="186"/>
      <c r="J36" s="186"/>
      <c r="K36" s="187"/>
    </row>
    <row r="37" spans="1:11" ht="42" customHeight="1" x14ac:dyDescent="0.3">
      <c r="A37" s="119">
        <v>29</v>
      </c>
      <c r="B37" s="188" t="s">
        <v>68</v>
      </c>
      <c r="C37" s="189"/>
      <c r="D37" s="86">
        <v>15</v>
      </c>
      <c r="E37" s="76" t="s">
        <v>68</v>
      </c>
      <c r="F37" s="83">
        <v>20</v>
      </c>
      <c r="G37" s="92">
        <f t="shared" si="1"/>
        <v>5</v>
      </c>
      <c r="H37" s="186" t="s">
        <v>91</v>
      </c>
      <c r="I37" s="186"/>
      <c r="J37" s="186"/>
      <c r="K37" s="187"/>
    </row>
    <row r="38" spans="1:11" ht="61.5" customHeight="1" x14ac:dyDescent="0.3">
      <c r="A38" s="119">
        <v>30</v>
      </c>
      <c r="B38" s="190" t="s">
        <v>69</v>
      </c>
      <c r="C38" s="191"/>
      <c r="D38" s="85">
        <v>15</v>
      </c>
      <c r="E38" s="76" t="s">
        <v>69</v>
      </c>
      <c r="F38" s="84">
        <v>300</v>
      </c>
      <c r="G38" s="92">
        <f t="shared" si="1"/>
        <v>285</v>
      </c>
      <c r="H38" s="186" t="s">
        <v>91</v>
      </c>
      <c r="I38" s="186"/>
      <c r="J38" s="186"/>
      <c r="K38" s="187"/>
    </row>
    <row r="39" spans="1:11" ht="60.75" customHeight="1" x14ac:dyDescent="0.3">
      <c r="A39" s="119">
        <v>31</v>
      </c>
      <c r="B39" s="188" t="s">
        <v>70</v>
      </c>
      <c r="C39" s="189"/>
      <c r="D39" s="86">
        <v>10</v>
      </c>
      <c r="E39" s="76" t="s">
        <v>70</v>
      </c>
      <c r="F39" s="83">
        <v>40</v>
      </c>
      <c r="G39" s="92">
        <f t="shared" si="1"/>
        <v>30</v>
      </c>
      <c r="H39" s="186" t="s">
        <v>91</v>
      </c>
      <c r="I39" s="186"/>
      <c r="J39" s="186"/>
      <c r="K39" s="187"/>
    </row>
    <row r="40" spans="1:11" ht="118.5" customHeight="1" x14ac:dyDescent="0.3">
      <c r="A40" s="119">
        <v>32</v>
      </c>
      <c r="B40" s="190" t="s">
        <v>71</v>
      </c>
      <c r="C40" s="191"/>
      <c r="D40" s="73">
        <v>6</v>
      </c>
      <c r="E40" s="76" t="s">
        <v>71</v>
      </c>
      <c r="F40" s="84">
        <v>10</v>
      </c>
      <c r="G40" s="92">
        <f t="shared" si="1"/>
        <v>4</v>
      </c>
      <c r="H40" s="186" t="s">
        <v>91</v>
      </c>
      <c r="I40" s="186"/>
      <c r="J40" s="186"/>
      <c r="K40" s="187"/>
    </row>
    <row r="41" spans="1:11" ht="118.5" customHeight="1" x14ac:dyDescent="0.3">
      <c r="A41" s="119">
        <v>33</v>
      </c>
      <c r="B41" s="160"/>
      <c r="C41" s="161"/>
      <c r="D41" s="88">
        <v>0</v>
      </c>
      <c r="E41" s="76" t="s">
        <v>100</v>
      </c>
      <c r="F41" s="76">
        <v>60</v>
      </c>
      <c r="G41" s="92">
        <f>+F41-D41</f>
        <v>60</v>
      </c>
      <c r="H41" s="192" t="s">
        <v>99</v>
      </c>
      <c r="I41" s="193"/>
      <c r="J41" s="193"/>
      <c r="K41" s="194"/>
    </row>
    <row r="42" spans="1:11" ht="78.75" customHeight="1" x14ac:dyDescent="0.3">
      <c r="A42" s="119">
        <v>34</v>
      </c>
      <c r="B42" s="214" t="s">
        <v>72</v>
      </c>
      <c r="C42" s="215"/>
      <c r="D42" s="73">
        <v>8</v>
      </c>
      <c r="E42" s="35" t="s">
        <v>72</v>
      </c>
      <c r="F42" s="108">
        <v>20</v>
      </c>
      <c r="G42" s="109">
        <f t="shared" si="1"/>
        <v>12</v>
      </c>
      <c r="H42" s="195" t="s">
        <v>91</v>
      </c>
      <c r="I42" s="195"/>
      <c r="J42" s="195"/>
      <c r="K42" s="196"/>
    </row>
    <row r="43" spans="1:11" ht="64.5" customHeight="1" x14ac:dyDescent="0.3">
      <c r="A43" s="119">
        <v>35</v>
      </c>
      <c r="B43" s="160" t="s">
        <v>73</v>
      </c>
      <c r="C43" s="161"/>
      <c r="D43" s="73">
        <v>8</v>
      </c>
      <c r="E43" s="25" t="s">
        <v>73</v>
      </c>
      <c r="F43" s="76">
        <v>10</v>
      </c>
      <c r="G43" s="92">
        <f t="shared" si="1"/>
        <v>2</v>
      </c>
      <c r="H43" s="186" t="s">
        <v>91</v>
      </c>
      <c r="I43" s="186"/>
      <c r="J43" s="186"/>
      <c r="K43" s="187"/>
    </row>
    <row r="44" spans="1:11" ht="135" customHeight="1" x14ac:dyDescent="0.3">
      <c r="A44" s="119">
        <v>36</v>
      </c>
      <c r="B44" s="160" t="s">
        <v>98</v>
      </c>
      <c r="C44" s="213"/>
      <c r="D44" s="66">
        <v>70</v>
      </c>
      <c r="E44" s="25" t="s">
        <v>98</v>
      </c>
      <c r="F44" s="76">
        <v>80</v>
      </c>
      <c r="G44" s="92">
        <f t="shared" si="1"/>
        <v>10</v>
      </c>
      <c r="H44" s="186" t="s">
        <v>91</v>
      </c>
      <c r="I44" s="186"/>
      <c r="J44" s="186"/>
      <c r="K44" s="187"/>
    </row>
    <row r="45" spans="1:11" ht="99.75" customHeight="1" x14ac:dyDescent="0.3">
      <c r="A45" s="119">
        <v>37</v>
      </c>
      <c r="B45" s="160" t="s">
        <v>74</v>
      </c>
      <c r="C45" s="161"/>
      <c r="D45" s="87">
        <v>20</v>
      </c>
      <c r="E45" s="76" t="s">
        <v>74</v>
      </c>
      <c r="F45" s="76">
        <v>40</v>
      </c>
      <c r="G45" s="92">
        <f t="shared" si="1"/>
        <v>20</v>
      </c>
      <c r="H45" s="186" t="s">
        <v>91</v>
      </c>
      <c r="I45" s="186"/>
      <c r="J45" s="186"/>
      <c r="K45" s="187"/>
    </row>
    <row r="46" spans="1:11" ht="72.75" customHeight="1" x14ac:dyDescent="0.3">
      <c r="A46" s="119">
        <v>38</v>
      </c>
      <c r="B46" s="160" t="s">
        <v>75</v>
      </c>
      <c r="C46" s="161"/>
      <c r="D46" s="58">
        <v>30</v>
      </c>
      <c r="E46" s="76" t="s">
        <v>75</v>
      </c>
      <c r="F46" s="76">
        <v>60</v>
      </c>
      <c r="G46" s="92">
        <f t="shared" si="1"/>
        <v>30</v>
      </c>
      <c r="H46" s="186" t="s">
        <v>91</v>
      </c>
      <c r="I46" s="186"/>
      <c r="J46" s="186"/>
      <c r="K46" s="187"/>
    </row>
    <row r="47" spans="1:11" ht="78.75" customHeight="1" x14ac:dyDescent="0.3">
      <c r="A47" s="119">
        <v>39</v>
      </c>
      <c r="B47" s="160" t="s">
        <v>41</v>
      </c>
      <c r="C47" s="161"/>
      <c r="D47" s="124">
        <v>57.9</v>
      </c>
      <c r="E47" s="81" t="s">
        <v>41</v>
      </c>
      <c r="F47" s="35">
        <v>89</v>
      </c>
      <c r="G47" s="92">
        <f t="shared" si="1"/>
        <v>31.1</v>
      </c>
      <c r="H47" s="192" t="s">
        <v>76</v>
      </c>
      <c r="I47" s="220"/>
      <c r="J47" s="220"/>
      <c r="K47" s="221"/>
    </row>
    <row r="48" spans="1:11" ht="172.5" customHeight="1" x14ac:dyDescent="0.3">
      <c r="A48" s="120">
        <v>40</v>
      </c>
      <c r="B48" s="235" t="s">
        <v>42</v>
      </c>
      <c r="C48" s="243"/>
      <c r="D48" s="123">
        <f>+D49+D50+D51</f>
        <v>5050</v>
      </c>
      <c r="E48" s="22" t="s">
        <v>42</v>
      </c>
      <c r="F48" s="110">
        <f>+F49+F50+F51</f>
        <v>27814.1</v>
      </c>
      <c r="G48" s="111">
        <f>+F48-D48</f>
        <v>22764.1</v>
      </c>
      <c r="H48" s="192" t="s">
        <v>103</v>
      </c>
      <c r="I48" s="220"/>
      <c r="J48" s="220"/>
      <c r="K48" s="221"/>
    </row>
    <row r="49" spans="1:11" ht="33.75" customHeight="1" x14ac:dyDescent="0.3">
      <c r="A49" s="120"/>
      <c r="B49" s="160" t="s">
        <v>43</v>
      </c>
      <c r="C49" s="161"/>
      <c r="D49" s="51">
        <v>1750</v>
      </c>
      <c r="E49" s="25" t="s">
        <v>43</v>
      </c>
      <c r="F49" s="12">
        <v>12585.6</v>
      </c>
      <c r="G49" s="93">
        <f t="shared" ref="G49:G51" si="2">+F49-D49</f>
        <v>10835.6</v>
      </c>
      <c r="H49" s="239" t="s">
        <v>101</v>
      </c>
      <c r="I49" s="220"/>
      <c r="J49" s="220"/>
      <c r="K49" s="221"/>
    </row>
    <row r="50" spans="1:11" ht="38.25" customHeight="1" x14ac:dyDescent="0.3">
      <c r="A50" s="120"/>
      <c r="B50" s="182" t="s">
        <v>44</v>
      </c>
      <c r="C50" s="182"/>
      <c r="D50" s="52">
        <v>3200</v>
      </c>
      <c r="E50" s="25" t="s">
        <v>44</v>
      </c>
      <c r="F50" s="12">
        <v>15128.5</v>
      </c>
      <c r="G50" s="93">
        <f t="shared" si="2"/>
        <v>11928.5</v>
      </c>
      <c r="H50" s="239" t="s">
        <v>102</v>
      </c>
      <c r="I50" s="220"/>
      <c r="J50" s="220"/>
      <c r="K50" s="221"/>
    </row>
    <row r="51" spans="1:11" ht="44.25" customHeight="1" x14ac:dyDescent="0.3">
      <c r="A51" s="119"/>
      <c r="B51" s="242" t="s">
        <v>45</v>
      </c>
      <c r="C51" s="242"/>
      <c r="D51" s="116">
        <v>100</v>
      </c>
      <c r="E51" s="25" t="s">
        <v>45</v>
      </c>
      <c r="F51" s="76">
        <v>100</v>
      </c>
      <c r="G51" s="92">
        <f t="shared" si="2"/>
        <v>0</v>
      </c>
      <c r="H51" s="216"/>
      <c r="I51" s="217"/>
      <c r="J51" s="217"/>
      <c r="K51" s="218"/>
    </row>
    <row r="52" spans="1:11" ht="44.25" customHeight="1" x14ac:dyDescent="0.3">
      <c r="A52" s="121">
        <v>41</v>
      </c>
      <c r="B52" s="240" t="s">
        <v>46</v>
      </c>
      <c r="C52" s="241"/>
      <c r="D52" s="112">
        <v>0</v>
      </c>
      <c r="E52" s="113" t="s">
        <v>46</v>
      </c>
      <c r="F52" s="114">
        <f>+F53+F54</f>
        <v>1375.5</v>
      </c>
      <c r="G52" s="115">
        <f>+F52-D52</f>
        <v>1375.5</v>
      </c>
      <c r="H52" s="210" t="s">
        <v>104</v>
      </c>
      <c r="I52" s="211"/>
      <c r="J52" s="211"/>
      <c r="K52" s="212"/>
    </row>
    <row r="53" spans="1:11" x14ac:dyDescent="0.3">
      <c r="A53" s="120"/>
      <c r="B53" s="190" t="s">
        <v>47</v>
      </c>
      <c r="C53" s="191"/>
      <c r="D53" s="53">
        <v>0</v>
      </c>
      <c r="E53" s="54" t="s">
        <v>47</v>
      </c>
      <c r="F53" s="12">
        <v>173.5</v>
      </c>
      <c r="G53" s="93">
        <f t="shared" ref="G53:G54" si="3">+F53-D53</f>
        <v>173.5</v>
      </c>
      <c r="H53" s="216"/>
      <c r="I53" s="217"/>
      <c r="J53" s="217"/>
      <c r="K53" s="218"/>
    </row>
    <row r="54" spans="1:11" ht="40.5" customHeight="1" x14ac:dyDescent="0.3">
      <c r="A54" s="120"/>
      <c r="B54" s="160" t="s">
        <v>44</v>
      </c>
      <c r="C54" s="161"/>
      <c r="D54" s="53">
        <v>0</v>
      </c>
      <c r="E54" s="55" t="s">
        <v>44</v>
      </c>
      <c r="F54" s="12">
        <v>1202</v>
      </c>
      <c r="G54" s="93">
        <f t="shared" si="3"/>
        <v>1202</v>
      </c>
      <c r="H54" s="216"/>
      <c r="I54" s="217"/>
      <c r="J54" s="217"/>
      <c r="K54" s="218"/>
    </row>
    <row r="55" spans="1:11" ht="37.5" customHeight="1" x14ac:dyDescent="0.3">
      <c r="A55" s="120">
        <v>42</v>
      </c>
      <c r="B55" s="235" t="s">
        <v>48</v>
      </c>
      <c r="C55" s="236"/>
      <c r="D55" s="57">
        <f>D56+D57</f>
        <v>750</v>
      </c>
      <c r="E55" s="22" t="s">
        <v>48</v>
      </c>
      <c r="F55" s="57">
        <f>F56+F57</f>
        <v>2419.8000000000002</v>
      </c>
      <c r="G55" s="57">
        <f>+F55-D55</f>
        <v>1669.8000000000002</v>
      </c>
      <c r="H55" s="192" t="s">
        <v>105</v>
      </c>
      <c r="I55" s="220"/>
      <c r="J55" s="220"/>
      <c r="K55" s="221"/>
    </row>
    <row r="56" spans="1:11" ht="26.25" customHeight="1" x14ac:dyDescent="0.3">
      <c r="A56" s="120"/>
      <c r="B56" s="160" t="s">
        <v>47</v>
      </c>
      <c r="C56" s="161"/>
      <c r="D56" s="50">
        <v>350</v>
      </c>
      <c r="E56" s="25" t="s">
        <v>47</v>
      </c>
      <c r="F56" s="50">
        <v>1022.9</v>
      </c>
      <c r="G56" s="57">
        <f t="shared" ref="G56:G57" si="4">+F56-D56</f>
        <v>672.9</v>
      </c>
      <c r="H56" s="216"/>
      <c r="I56" s="217"/>
      <c r="J56" s="217"/>
      <c r="K56" s="218"/>
    </row>
    <row r="57" spans="1:11" ht="19.5" customHeight="1" x14ac:dyDescent="0.3">
      <c r="A57" s="120"/>
      <c r="B57" s="160" t="s">
        <v>44</v>
      </c>
      <c r="C57" s="161"/>
      <c r="D57" s="50">
        <v>400</v>
      </c>
      <c r="E57" s="25" t="s">
        <v>44</v>
      </c>
      <c r="F57" s="50">
        <v>1396.9</v>
      </c>
      <c r="G57" s="57">
        <f t="shared" si="4"/>
        <v>996.90000000000009</v>
      </c>
      <c r="H57" s="219"/>
      <c r="I57" s="217"/>
      <c r="J57" s="217"/>
      <c r="K57" s="218"/>
    </row>
    <row r="58" spans="1:11" ht="78.75" customHeight="1" x14ac:dyDescent="0.3">
      <c r="A58" s="120">
        <v>43</v>
      </c>
      <c r="B58" s="231" t="s">
        <v>49</v>
      </c>
      <c r="C58" s="232"/>
      <c r="D58" s="63">
        <f>D59+D60+D61</f>
        <v>50</v>
      </c>
      <c r="E58" s="60" t="s">
        <v>49</v>
      </c>
      <c r="F58" s="75">
        <f>+F59+F60+F61</f>
        <v>1036</v>
      </c>
      <c r="G58" s="59">
        <f>+F58-D58</f>
        <v>986</v>
      </c>
      <c r="H58" s="192" t="s">
        <v>92</v>
      </c>
      <c r="I58" s="220"/>
      <c r="J58" s="220"/>
      <c r="K58" s="221"/>
    </row>
    <row r="59" spans="1:11" ht="33" customHeight="1" x14ac:dyDescent="0.3">
      <c r="A59" s="120"/>
      <c r="B59" s="233" t="s">
        <v>47</v>
      </c>
      <c r="C59" s="234"/>
      <c r="D59" s="59">
        <v>20</v>
      </c>
      <c r="E59" s="61" t="s">
        <v>47</v>
      </c>
      <c r="F59" s="56">
        <v>297</v>
      </c>
      <c r="G59" s="59">
        <f t="shared" ref="G59:G61" si="5">+F59-D59</f>
        <v>277</v>
      </c>
      <c r="H59" s="216"/>
      <c r="I59" s="217"/>
      <c r="J59" s="217"/>
      <c r="K59" s="218"/>
    </row>
    <row r="60" spans="1:11" ht="18.75" customHeight="1" x14ac:dyDescent="0.3">
      <c r="A60" s="120"/>
      <c r="B60" s="190" t="s">
        <v>44</v>
      </c>
      <c r="C60" s="191"/>
      <c r="D60" s="66">
        <v>30</v>
      </c>
      <c r="E60" s="62" t="s">
        <v>44</v>
      </c>
      <c r="F60" s="12">
        <v>709</v>
      </c>
      <c r="G60" s="59">
        <f t="shared" si="5"/>
        <v>679</v>
      </c>
      <c r="H60" s="216"/>
      <c r="I60" s="217"/>
      <c r="J60" s="217"/>
      <c r="K60" s="218"/>
    </row>
    <row r="61" spans="1:11" x14ac:dyDescent="0.3">
      <c r="A61" s="120"/>
      <c r="B61" s="182" t="s">
        <v>50</v>
      </c>
      <c r="C61" s="182"/>
      <c r="D61" s="67">
        <v>0</v>
      </c>
      <c r="E61" s="64" t="s">
        <v>50</v>
      </c>
      <c r="F61" s="12">
        <v>30</v>
      </c>
      <c r="G61" s="59">
        <f t="shared" si="5"/>
        <v>30</v>
      </c>
      <c r="H61" s="216"/>
      <c r="I61" s="217"/>
      <c r="J61" s="217"/>
      <c r="K61" s="218"/>
    </row>
    <row r="62" spans="1:11" ht="56.25" customHeight="1" x14ac:dyDescent="0.3">
      <c r="A62" s="120">
        <v>44</v>
      </c>
      <c r="B62" s="231" t="s">
        <v>51</v>
      </c>
      <c r="C62" s="232"/>
      <c r="D62" s="58">
        <v>0</v>
      </c>
      <c r="E62" s="60" t="s">
        <v>51</v>
      </c>
      <c r="F62" s="56">
        <f>+F63+F64+F65</f>
        <v>438.9</v>
      </c>
      <c r="G62" s="65">
        <f>+F62-D62</f>
        <v>438.9</v>
      </c>
      <c r="H62" s="192" t="s">
        <v>93</v>
      </c>
      <c r="I62" s="220"/>
      <c r="J62" s="220"/>
      <c r="K62" s="221"/>
    </row>
    <row r="63" spans="1:11" x14ac:dyDescent="0.3">
      <c r="A63" s="120"/>
      <c r="B63" s="233" t="s">
        <v>47</v>
      </c>
      <c r="C63" s="234"/>
      <c r="D63" s="58">
        <v>0</v>
      </c>
      <c r="E63" s="61" t="s">
        <v>47</v>
      </c>
      <c r="F63" s="12">
        <f>45.5+14</f>
        <v>59.5</v>
      </c>
      <c r="G63" s="65">
        <f t="shared" ref="G63:G65" si="6">+F63-D63</f>
        <v>59.5</v>
      </c>
      <c r="H63" s="216"/>
      <c r="I63" s="217"/>
      <c r="J63" s="217"/>
      <c r="K63" s="218"/>
    </row>
    <row r="64" spans="1:11" ht="18.75" customHeight="1" x14ac:dyDescent="0.3">
      <c r="A64" s="120"/>
      <c r="B64" s="190" t="s">
        <v>44</v>
      </c>
      <c r="C64" s="191"/>
      <c r="D64" s="58">
        <v>0</v>
      </c>
      <c r="E64" s="62" t="s">
        <v>44</v>
      </c>
      <c r="F64" s="12">
        <f>106+265.4</f>
        <v>371.4</v>
      </c>
      <c r="G64" s="65">
        <f t="shared" si="6"/>
        <v>371.4</v>
      </c>
      <c r="H64" s="216"/>
      <c r="I64" s="217"/>
      <c r="J64" s="217"/>
      <c r="K64" s="218"/>
    </row>
    <row r="65" spans="1:11" x14ac:dyDescent="0.3">
      <c r="A65" s="120"/>
      <c r="B65" s="160" t="s">
        <v>50</v>
      </c>
      <c r="C65" s="161"/>
      <c r="D65" s="58">
        <v>0</v>
      </c>
      <c r="E65" s="25" t="s">
        <v>50</v>
      </c>
      <c r="F65" s="12">
        <f>4+4</f>
        <v>8</v>
      </c>
      <c r="G65" s="65">
        <f t="shared" si="6"/>
        <v>8</v>
      </c>
      <c r="H65" s="216"/>
      <c r="I65" s="217"/>
      <c r="J65" s="217"/>
      <c r="K65" s="218"/>
    </row>
    <row r="66" spans="1:11" ht="42" customHeight="1" x14ac:dyDescent="0.3">
      <c r="A66" s="120">
        <v>45</v>
      </c>
      <c r="B66" s="235" t="s">
        <v>52</v>
      </c>
      <c r="C66" s="236"/>
      <c r="D66" s="69">
        <v>0</v>
      </c>
      <c r="E66" s="22" t="s">
        <v>52</v>
      </c>
      <c r="F66" s="75">
        <f>+F67+F68+F69</f>
        <v>1168.4000000000001</v>
      </c>
      <c r="G66" s="65">
        <f>+F66-D66</f>
        <v>1168.4000000000001</v>
      </c>
      <c r="H66" s="192" t="s">
        <v>94</v>
      </c>
      <c r="I66" s="220"/>
      <c r="J66" s="220"/>
      <c r="K66" s="221"/>
    </row>
    <row r="67" spans="1:11" x14ac:dyDescent="0.3">
      <c r="A67" s="120"/>
      <c r="B67" s="160" t="s">
        <v>47</v>
      </c>
      <c r="C67" s="161"/>
      <c r="D67" s="69">
        <v>0</v>
      </c>
      <c r="E67" s="25" t="s">
        <v>47</v>
      </c>
      <c r="F67" s="12">
        <f>146+225</f>
        <v>371</v>
      </c>
      <c r="G67" s="65">
        <f t="shared" ref="G67:G69" si="7">+F67-D67</f>
        <v>371</v>
      </c>
      <c r="H67" s="216"/>
      <c r="I67" s="217"/>
      <c r="J67" s="217"/>
      <c r="K67" s="218"/>
    </row>
    <row r="68" spans="1:11" ht="18.75" customHeight="1" x14ac:dyDescent="0.3">
      <c r="A68" s="120"/>
      <c r="B68" s="160" t="s">
        <v>44</v>
      </c>
      <c r="C68" s="161"/>
      <c r="D68" s="69">
        <v>0</v>
      </c>
      <c r="E68" s="25" t="s">
        <v>44</v>
      </c>
      <c r="F68" s="12">
        <f>203.9+522.5</f>
        <v>726.4</v>
      </c>
      <c r="G68" s="65">
        <f t="shared" si="7"/>
        <v>726.4</v>
      </c>
      <c r="H68" s="216"/>
      <c r="I68" s="217"/>
      <c r="J68" s="217"/>
      <c r="K68" s="218"/>
    </row>
    <row r="69" spans="1:11" x14ac:dyDescent="0.3">
      <c r="A69" s="120"/>
      <c r="B69" s="160" t="s">
        <v>50</v>
      </c>
      <c r="C69" s="161"/>
      <c r="D69" s="69">
        <v>0</v>
      </c>
      <c r="E69" s="25" t="s">
        <v>50</v>
      </c>
      <c r="F69" s="12">
        <f>11+60</f>
        <v>71</v>
      </c>
      <c r="G69" s="65">
        <f t="shared" si="7"/>
        <v>71</v>
      </c>
      <c r="H69" s="216"/>
      <c r="I69" s="217"/>
      <c r="J69" s="217"/>
      <c r="K69" s="218"/>
    </row>
    <row r="70" spans="1:11" ht="75" x14ac:dyDescent="0.3">
      <c r="A70" s="120">
        <v>46</v>
      </c>
      <c r="B70" s="244" t="s">
        <v>53</v>
      </c>
      <c r="C70" s="244"/>
      <c r="D70" s="65">
        <v>0</v>
      </c>
      <c r="E70" s="70" t="s">
        <v>53</v>
      </c>
      <c r="F70" s="56">
        <f>+F71+F72+F73</f>
        <v>1957</v>
      </c>
      <c r="G70" s="65">
        <f>+F70-D70</f>
        <v>1957</v>
      </c>
      <c r="H70" s="192" t="s">
        <v>95</v>
      </c>
      <c r="I70" s="220"/>
      <c r="J70" s="220"/>
      <c r="K70" s="221"/>
    </row>
    <row r="71" spans="1:11" x14ac:dyDescent="0.3">
      <c r="A71" s="120"/>
      <c r="B71" s="182" t="s">
        <v>47</v>
      </c>
      <c r="C71" s="182"/>
      <c r="D71" s="69">
        <v>0</v>
      </c>
      <c r="E71" s="54" t="s">
        <v>47</v>
      </c>
      <c r="F71" s="12">
        <v>1025</v>
      </c>
      <c r="G71" s="65">
        <f t="shared" ref="G71:G73" si="8">+F71-D71</f>
        <v>1025</v>
      </c>
      <c r="H71" s="216"/>
      <c r="I71" s="217"/>
      <c r="J71" s="217"/>
      <c r="K71" s="218"/>
    </row>
    <row r="72" spans="1:11" ht="37.5" x14ac:dyDescent="0.3">
      <c r="A72" s="120"/>
      <c r="B72" s="182" t="s">
        <v>44</v>
      </c>
      <c r="C72" s="182"/>
      <c r="D72" s="69">
        <v>0</v>
      </c>
      <c r="E72" s="54" t="s">
        <v>44</v>
      </c>
      <c r="F72" s="12">
        <v>918.4</v>
      </c>
      <c r="G72" s="65">
        <f t="shared" si="8"/>
        <v>918.4</v>
      </c>
      <c r="H72" s="216"/>
      <c r="I72" s="217"/>
      <c r="J72" s="217"/>
      <c r="K72" s="218"/>
    </row>
    <row r="73" spans="1:11" ht="30" customHeight="1" x14ac:dyDescent="0.3">
      <c r="A73" s="120"/>
      <c r="B73" s="214" t="s">
        <v>50</v>
      </c>
      <c r="C73" s="215"/>
      <c r="D73" s="69">
        <v>0</v>
      </c>
      <c r="E73" s="54" t="s">
        <v>50</v>
      </c>
      <c r="F73" s="12">
        <v>13.6</v>
      </c>
      <c r="G73" s="65">
        <f t="shared" si="8"/>
        <v>13.6</v>
      </c>
      <c r="H73" s="216"/>
      <c r="I73" s="217"/>
      <c r="J73" s="217"/>
      <c r="K73" s="218"/>
    </row>
    <row r="74" spans="1:11" ht="73.5" customHeight="1" x14ac:dyDescent="0.3">
      <c r="A74" s="120">
        <v>47</v>
      </c>
      <c r="B74" s="235" t="s">
        <v>54</v>
      </c>
      <c r="C74" s="236"/>
      <c r="D74" s="69">
        <v>0</v>
      </c>
      <c r="E74" s="22" t="s">
        <v>106</v>
      </c>
      <c r="F74" s="75">
        <f>+F75+F76+F77</f>
        <v>56.3</v>
      </c>
      <c r="G74" s="65">
        <f>+F74-D74</f>
        <v>56.3</v>
      </c>
      <c r="H74" s="192" t="s">
        <v>107</v>
      </c>
      <c r="I74" s="220"/>
      <c r="J74" s="220"/>
      <c r="K74" s="221"/>
    </row>
    <row r="75" spans="1:11" x14ac:dyDescent="0.3">
      <c r="A75" s="120"/>
      <c r="B75" s="160" t="s">
        <v>47</v>
      </c>
      <c r="C75" s="161"/>
      <c r="D75" s="69">
        <v>0</v>
      </c>
      <c r="E75" s="25" t="s">
        <v>47</v>
      </c>
      <c r="F75" s="71">
        <v>23</v>
      </c>
      <c r="G75" s="65">
        <f t="shared" ref="G75:G77" si="9">+F75-D75</f>
        <v>23</v>
      </c>
      <c r="H75" s="216"/>
      <c r="I75" s="217"/>
      <c r="J75" s="217"/>
      <c r="K75" s="218"/>
    </row>
    <row r="76" spans="1:11" ht="18.75" customHeight="1" x14ac:dyDescent="0.3">
      <c r="A76" s="120"/>
      <c r="B76" s="160" t="s">
        <v>44</v>
      </c>
      <c r="C76" s="161"/>
      <c r="D76" s="69">
        <v>0</v>
      </c>
      <c r="E76" s="25" t="s">
        <v>44</v>
      </c>
      <c r="F76" s="72">
        <v>25.3</v>
      </c>
      <c r="G76" s="65">
        <f t="shared" si="9"/>
        <v>25.3</v>
      </c>
      <c r="H76" s="216"/>
      <c r="I76" s="217"/>
      <c r="J76" s="217"/>
      <c r="K76" s="218"/>
    </row>
    <row r="77" spans="1:11" x14ac:dyDescent="0.3">
      <c r="A77" s="120"/>
      <c r="B77" s="160" t="s">
        <v>50</v>
      </c>
      <c r="C77" s="161"/>
      <c r="D77" s="69">
        <v>0</v>
      </c>
      <c r="E77" s="25" t="s">
        <v>50</v>
      </c>
      <c r="F77" s="73">
        <v>8</v>
      </c>
      <c r="G77" s="65">
        <f t="shared" si="9"/>
        <v>8</v>
      </c>
      <c r="H77" s="216"/>
      <c r="I77" s="217"/>
      <c r="J77" s="217"/>
      <c r="K77" s="218"/>
    </row>
    <row r="78" spans="1:11" ht="56.25" x14ac:dyDescent="0.3">
      <c r="A78" s="120">
        <v>49</v>
      </c>
      <c r="B78" s="237" t="s">
        <v>55</v>
      </c>
      <c r="C78" s="237"/>
      <c r="D78" s="65">
        <v>0</v>
      </c>
      <c r="E78" s="68" t="s">
        <v>55</v>
      </c>
      <c r="F78" s="59">
        <f>SUM(F79:F81)</f>
        <v>80</v>
      </c>
      <c r="G78" s="65">
        <f>+F78-D78</f>
        <v>80</v>
      </c>
      <c r="H78" s="192" t="s">
        <v>96</v>
      </c>
      <c r="I78" s="220"/>
      <c r="J78" s="220"/>
      <c r="K78" s="221"/>
    </row>
    <row r="79" spans="1:11" x14ac:dyDescent="0.3">
      <c r="A79" s="120"/>
      <c r="B79" s="238" t="s">
        <v>47</v>
      </c>
      <c r="C79" s="238"/>
      <c r="D79" s="74">
        <v>0</v>
      </c>
      <c r="E79" s="49" t="s">
        <v>47</v>
      </c>
      <c r="F79" s="74">
        <v>17.5</v>
      </c>
      <c r="G79" s="65">
        <f t="shared" ref="G79:G81" si="10">+F79-D79</f>
        <v>17.5</v>
      </c>
      <c r="H79" s="216"/>
      <c r="I79" s="217"/>
      <c r="J79" s="217"/>
      <c r="K79" s="218"/>
    </row>
    <row r="80" spans="1:11" ht="37.5" x14ac:dyDescent="0.3">
      <c r="A80" s="120"/>
      <c r="B80" s="238" t="s">
        <v>44</v>
      </c>
      <c r="C80" s="238"/>
      <c r="D80" s="74">
        <v>0</v>
      </c>
      <c r="E80" s="49" t="s">
        <v>44</v>
      </c>
      <c r="F80" s="74">
        <v>55.1</v>
      </c>
      <c r="G80" s="65">
        <f t="shared" si="10"/>
        <v>55.1</v>
      </c>
      <c r="H80" s="216"/>
      <c r="I80" s="217"/>
      <c r="J80" s="217"/>
      <c r="K80" s="218"/>
    </row>
    <row r="81" spans="1:11" x14ac:dyDescent="0.3">
      <c r="A81" s="119"/>
      <c r="B81" s="238" t="s">
        <v>50</v>
      </c>
      <c r="C81" s="238"/>
      <c r="D81" s="85">
        <v>0</v>
      </c>
      <c r="E81" s="77" t="s">
        <v>50</v>
      </c>
      <c r="F81" s="85">
        <v>7.4</v>
      </c>
      <c r="G81" s="59">
        <f t="shared" si="10"/>
        <v>7.4</v>
      </c>
      <c r="H81" s="216"/>
      <c r="I81" s="217"/>
      <c r="J81" s="217"/>
      <c r="K81" s="218"/>
    </row>
    <row r="82" spans="1:11" ht="56.25" customHeight="1" x14ac:dyDescent="0.3">
      <c r="A82" s="121">
        <v>48</v>
      </c>
      <c r="B82" s="209" t="s">
        <v>56</v>
      </c>
      <c r="C82" s="209"/>
      <c r="D82" s="50">
        <v>0</v>
      </c>
      <c r="E82" s="117" t="s">
        <v>56</v>
      </c>
      <c r="F82" s="118">
        <f>+F83+F84+F85</f>
        <v>657.7</v>
      </c>
      <c r="G82" s="118">
        <f>+F82-D82</f>
        <v>657.7</v>
      </c>
      <c r="H82" s="210" t="s">
        <v>97</v>
      </c>
      <c r="I82" s="211"/>
      <c r="J82" s="211"/>
      <c r="K82" s="212"/>
    </row>
    <row r="83" spans="1:11" x14ac:dyDescent="0.3">
      <c r="A83" s="120"/>
      <c r="B83" s="182" t="s">
        <v>47</v>
      </c>
      <c r="C83" s="182"/>
      <c r="D83" s="58">
        <v>0</v>
      </c>
      <c r="E83" s="64" t="s">
        <v>47</v>
      </c>
      <c r="F83" s="12">
        <f>204+37</f>
        <v>241</v>
      </c>
      <c r="G83" s="59">
        <f t="shared" ref="G83:G85" si="11">+F83-D83</f>
        <v>241</v>
      </c>
      <c r="H83" s="95"/>
      <c r="I83" s="96"/>
      <c r="J83" s="96"/>
      <c r="K83" s="122"/>
    </row>
    <row r="84" spans="1:11" ht="37.5" x14ac:dyDescent="0.3">
      <c r="A84" s="120"/>
      <c r="B84" s="182" t="s">
        <v>44</v>
      </c>
      <c r="C84" s="182"/>
      <c r="D84" s="58">
        <v>0</v>
      </c>
      <c r="E84" s="54" t="s">
        <v>44</v>
      </c>
      <c r="F84" s="12">
        <f>289.2+121</f>
        <v>410.2</v>
      </c>
      <c r="G84" s="59">
        <f t="shared" si="11"/>
        <v>410.2</v>
      </c>
      <c r="H84" s="95"/>
      <c r="I84" s="96"/>
      <c r="J84" s="96"/>
      <c r="K84" s="122"/>
    </row>
    <row r="85" spans="1:11" x14ac:dyDescent="0.3">
      <c r="A85" s="120"/>
      <c r="B85" s="160" t="s">
        <v>50</v>
      </c>
      <c r="C85" s="161"/>
      <c r="D85" s="58">
        <v>0</v>
      </c>
      <c r="E85" s="55" t="s">
        <v>50</v>
      </c>
      <c r="F85" s="12">
        <v>6.5</v>
      </c>
      <c r="G85" s="59">
        <f t="shared" si="11"/>
        <v>6.5</v>
      </c>
      <c r="H85" s="95"/>
      <c r="I85" s="96"/>
      <c r="J85" s="96"/>
      <c r="K85" s="122"/>
    </row>
    <row r="86" spans="1:11" s="98" customFormat="1" ht="22.5" customHeight="1" thickBot="1" x14ac:dyDescent="0.35">
      <c r="A86" s="105"/>
      <c r="B86" s="228">
        <v>0</v>
      </c>
      <c r="C86" s="228"/>
      <c r="D86" s="228"/>
      <c r="E86" s="228"/>
      <c r="F86" s="228"/>
      <c r="G86" s="97">
        <f>+G9+G10+G11+G12+G13+G14+G15+G16+G17+G18+G19+G20+G21+G22+G23+G24+G25+G26+G27+G28+G29+G30+G31+G32+G33+G34+G35+G36+G37+G38+G39+G40+G42+G43+G45+G46+G41+G47+G48+G52+G55+G58+G62+G66+G70+G74+G78+G82+G44</f>
        <v>99533.8</v>
      </c>
      <c r="H86" s="229"/>
      <c r="I86" s="229"/>
      <c r="J86" s="229"/>
      <c r="K86" s="230"/>
    </row>
    <row r="87" spans="1:11" s="98" customFormat="1" ht="34.5" customHeight="1" x14ac:dyDescent="0.3">
      <c r="A87" s="106"/>
      <c r="E87" s="99"/>
      <c r="F87" s="6"/>
      <c r="H87" s="100"/>
      <c r="I87" s="99"/>
      <c r="J87" s="99"/>
    </row>
    <row r="88" spans="1:11" s="98" customFormat="1" ht="15" customHeight="1" x14ac:dyDescent="0.3">
      <c r="A88" s="172" t="s">
        <v>12</v>
      </c>
      <c r="B88" s="172"/>
      <c r="C88" s="172"/>
      <c r="D88" s="172"/>
      <c r="G88" s="173" t="s">
        <v>13</v>
      </c>
      <c r="H88" s="173"/>
      <c r="I88" s="173"/>
      <c r="J88" s="173"/>
      <c r="K88" s="173"/>
    </row>
    <row r="89" spans="1:11" s="98" customFormat="1" x14ac:dyDescent="0.3">
      <c r="A89" s="106"/>
    </row>
    <row r="90" spans="1:11" s="98" customFormat="1" x14ac:dyDescent="0.3">
      <c r="A90" s="106"/>
      <c r="G90" s="101"/>
    </row>
    <row r="94" spans="1:11" x14ac:dyDescent="0.3">
      <c r="D94" s="102"/>
      <c r="F94" s="102"/>
    </row>
  </sheetData>
  <mergeCells count="165">
    <mergeCell ref="B73:C73"/>
    <mergeCell ref="B74:C74"/>
    <mergeCell ref="H54:K54"/>
    <mergeCell ref="H55:K55"/>
    <mergeCell ref="B51:C51"/>
    <mergeCell ref="B47:C47"/>
    <mergeCell ref="H47:K47"/>
    <mergeCell ref="B48:C48"/>
    <mergeCell ref="B49:C49"/>
    <mergeCell ref="B50:C50"/>
    <mergeCell ref="H71:K71"/>
    <mergeCell ref="H72:K72"/>
    <mergeCell ref="H73:K73"/>
    <mergeCell ref="H74:K74"/>
    <mergeCell ref="B70:C70"/>
    <mergeCell ref="B71:C71"/>
    <mergeCell ref="H58:K58"/>
    <mergeCell ref="H65:K65"/>
    <mergeCell ref="B59:C59"/>
    <mergeCell ref="B58:C58"/>
    <mergeCell ref="B57:C57"/>
    <mergeCell ref="B60:C60"/>
    <mergeCell ref="B61:C61"/>
    <mergeCell ref="H60:K60"/>
    <mergeCell ref="H78:K78"/>
    <mergeCell ref="H79:K79"/>
    <mergeCell ref="H80:K80"/>
    <mergeCell ref="H81:K81"/>
    <mergeCell ref="B75:C75"/>
    <mergeCell ref="B76:C76"/>
    <mergeCell ref="B77:C77"/>
    <mergeCell ref="H76:K76"/>
    <mergeCell ref="H77:K77"/>
    <mergeCell ref="B79:C79"/>
    <mergeCell ref="B80:C80"/>
    <mergeCell ref="H61:K61"/>
    <mergeCell ref="H48:K48"/>
    <mergeCell ref="H49:K49"/>
    <mergeCell ref="H50:K50"/>
    <mergeCell ref="H51:K51"/>
    <mergeCell ref="B52:C52"/>
    <mergeCell ref="H52:K52"/>
    <mergeCell ref="H53:K53"/>
    <mergeCell ref="B54:C54"/>
    <mergeCell ref="B55:C55"/>
    <mergeCell ref="A88:D88"/>
    <mergeCell ref="G88:K88"/>
    <mergeCell ref="B86:F86"/>
    <mergeCell ref="H86:K86"/>
    <mergeCell ref="B84:C84"/>
    <mergeCell ref="B85:C85"/>
    <mergeCell ref="H64:K64"/>
    <mergeCell ref="B62:C62"/>
    <mergeCell ref="B63:C63"/>
    <mergeCell ref="B64:C64"/>
    <mergeCell ref="B65:C65"/>
    <mergeCell ref="H66:K66"/>
    <mergeCell ref="H67:K67"/>
    <mergeCell ref="H68:K68"/>
    <mergeCell ref="H69:K69"/>
    <mergeCell ref="H70:K70"/>
    <mergeCell ref="H75:K75"/>
    <mergeCell ref="B66:C66"/>
    <mergeCell ref="B67:C67"/>
    <mergeCell ref="B68:C68"/>
    <mergeCell ref="B69:C69"/>
    <mergeCell ref="B78:C78"/>
    <mergeCell ref="B72:C72"/>
    <mergeCell ref="B81:C81"/>
    <mergeCell ref="B11:C11"/>
    <mergeCell ref="B12:C12"/>
    <mergeCell ref="B15:C15"/>
    <mergeCell ref="B16:C16"/>
    <mergeCell ref="B19:C19"/>
    <mergeCell ref="B13:C13"/>
    <mergeCell ref="B31:C31"/>
    <mergeCell ref="B32:C32"/>
    <mergeCell ref="B53:C53"/>
    <mergeCell ref="H13:K13"/>
    <mergeCell ref="B14:C14"/>
    <mergeCell ref="H14:K14"/>
    <mergeCell ref="H15:K15"/>
    <mergeCell ref="H16:K16"/>
    <mergeCell ref="H19:K19"/>
    <mergeCell ref="H12:K12"/>
    <mergeCell ref="B18:C18"/>
    <mergeCell ref="B30:C30"/>
    <mergeCell ref="B24:C24"/>
    <mergeCell ref="H24:K24"/>
    <mergeCell ref="H18:K18"/>
    <mergeCell ref="B17:C17"/>
    <mergeCell ref="B22:C22"/>
    <mergeCell ref="B23:C23"/>
    <mergeCell ref="H25:K25"/>
    <mergeCell ref="H26:K26"/>
    <mergeCell ref="H27:K27"/>
    <mergeCell ref="H28:K28"/>
    <mergeCell ref="B2:K2"/>
    <mergeCell ref="B3:K3"/>
    <mergeCell ref="B4:K4"/>
    <mergeCell ref="H29:K29"/>
    <mergeCell ref="H30:K30"/>
    <mergeCell ref="H31:K31"/>
    <mergeCell ref="H32:K32"/>
    <mergeCell ref="B9:C9"/>
    <mergeCell ref="H9:K9"/>
    <mergeCell ref="B10:C10"/>
    <mergeCell ref="H10:K10"/>
    <mergeCell ref="H11:K11"/>
    <mergeCell ref="B25:C25"/>
    <mergeCell ref="B26:C26"/>
    <mergeCell ref="B27:C27"/>
    <mergeCell ref="B28:C28"/>
    <mergeCell ref="B29:C29"/>
    <mergeCell ref="B20:C20"/>
    <mergeCell ref="H20:K20"/>
    <mergeCell ref="H21:K21"/>
    <mergeCell ref="H17:K17"/>
    <mergeCell ref="H22:K22"/>
    <mergeCell ref="H23:K23"/>
    <mergeCell ref="B21:C21"/>
    <mergeCell ref="A6:A8"/>
    <mergeCell ref="B6:D6"/>
    <mergeCell ref="E6:F6"/>
    <mergeCell ref="G6:G7"/>
    <mergeCell ref="H6:K8"/>
    <mergeCell ref="B7:C8"/>
    <mergeCell ref="E7:E8"/>
    <mergeCell ref="B82:C82"/>
    <mergeCell ref="B83:C83"/>
    <mergeCell ref="H82:K82"/>
    <mergeCell ref="B34:C34"/>
    <mergeCell ref="B35:C35"/>
    <mergeCell ref="B44:C44"/>
    <mergeCell ref="B42:C42"/>
    <mergeCell ref="B43:C43"/>
    <mergeCell ref="B45:C45"/>
    <mergeCell ref="B46:C46"/>
    <mergeCell ref="B41:C41"/>
    <mergeCell ref="H56:K56"/>
    <mergeCell ref="B56:C56"/>
    <mergeCell ref="H57:K57"/>
    <mergeCell ref="H59:K59"/>
    <mergeCell ref="H62:K62"/>
    <mergeCell ref="H63:K63"/>
    <mergeCell ref="H43:K43"/>
    <mergeCell ref="H45:K45"/>
    <mergeCell ref="H46:K46"/>
    <mergeCell ref="H44:K44"/>
    <mergeCell ref="H33:K33"/>
    <mergeCell ref="B36:C36"/>
    <mergeCell ref="B37:C37"/>
    <mergeCell ref="B38:C38"/>
    <mergeCell ref="B39:C39"/>
    <mergeCell ref="B40:C40"/>
    <mergeCell ref="B33:C33"/>
    <mergeCell ref="H41:K41"/>
    <mergeCell ref="H34:K34"/>
    <mergeCell ref="H35:K35"/>
    <mergeCell ref="H36:K36"/>
    <mergeCell ref="H37:K37"/>
    <mergeCell ref="H38:K38"/>
    <mergeCell ref="H39:K39"/>
    <mergeCell ref="H40:K40"/>
    <mergeCell ref="H42:K42"/>
  </mergeCells>
  <pageMargins left="0.70866141732283472" right="0.39370078740157483" top="0.15748031496062992" bottom="0" header="0.31496062992125984" footer="0.31496062992125984"/>
  <pageSetup paperSize="9" scale="62" orientation="landscape" verticalDpi="0" r:id="rId1"/>
  <rowBreaks count="4" manualBreakCount="4">
    <brk id="13" max="10" man="1"/>
    <brk id="40" max="10" man="1"/>
    <brk id="51" max="10" man="1"/>
    <brk id="7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view="pageBreakPreview" topLeftCell="A12" zoomScale="80" zoomScaleNormal="100" zoomScaleSheetLayoutView="80" workbookViewId="0">
      <selection activeCell="B15" sqref="B15:F15"/>
    </sheetView>
  </sheetViews>
  <sheetFormatPr defaultRowHeight="18.75" x14ac:dyDescent="0.3"/>
  <cols>
    <col min="1" max="2" width="9.140625" style="1"/>
    <col min="3" max="3" width="30.85546875" style="1" customWidth="1"/>
    <col min="4" max="4" width="14.5703125" style="1" customWidth="1"/>
    <col min="5" max="5" width="40.140625" style="1" customWidth="1"/>
    <col min="6" max="6" width="14.7109375" style="1" customWidth="1"/>
    <col min="7" max="7" width="13.140625" style="7" customWidth="1"/>
    <col min="8" max="10" width="9.140625" style="1"/>
    <col min="11" max="11" width="47.42578125" style="1" customWidth="1"/>
    <col min="12" max="16384" width="9.140625" style="1"/>
  </cols>
  <sheetData>
    <row r="2" spans="1:11" x14ac:dyDescent="0.3">
      <c r="B2" s="268" t="s">
        <v>0</v>
      </c>
      <c r="C2" s="268"/>
      <c r="D2" s="268"/>
      <c r="E2" s="268"/>
      <c r="F2" s="268"/>
      <c r="G2" s="268"/>
      <c r="H2" s="268"/>
      <c r="I2" s="268"/>
      <c r="J2" s="268"/>
      <c r="K2" s="268"/>
    </row>
    <row r="3" spans="1:11" x14ac:dyDescent="0.3">
      <c r="B3" s="268" t="s">
        <v>1</v>
      </c>
      <c r="C3" s="268"/>
      <c r="D3" s="268"/>
      <c r="E3" s="268"/>
      <c r="F3" s="268"/>
      <c r="G3" s="268"/>
      <c r="H3" s="268"/>
      <c r="I3" s="268"/>
      <c r="J3" s="268"/>
      <c r="K3" s="268"/>
    </row>
    <row r="4" spans="1:11" x14ac:dyDescent="0.3">
      <c r="B4" s="268" t="s">
        <v>2</v>
      </c>
      <c r="C4" s="268"/>
      <c r="D4" s="268"/>
      <c r="E4" s="268"/>
      <c r="F4" s="268"/>
      <c r="G4" s="268"/>
      <c r="H4" s="268"/>
      <c r="I4" s="268"/>
      <c r="J4" s="268"/>
      <c r="K4" s="268"/>
    </row>
    <row r="5" spans="1:11" ht="19.5" thickBot="1" x14ac:dyDescent="0.35"/>
    <row r="6" spans="1:11" ht="27.75" customHeight="1" x14ac:dyDescent="0.3">
      <c r="A6" s="197" t="s">
        <v>3</v>
      </c>
      <c r="B6" s="250" t="s">
        <v>4</v>
      </c>
      <c r="C6" s="250"/>
      <c r="D6" s="250"/>
      <c r="E6" s="200" t="s">
        <v>6</v>
      </c>
      <c r="F6" s="200"/>
      <c r="G6" s="201" t="s">
        <v>8</v>
      </c>
      <c r="H6" s="269" t="s">
        <v>10</v>
      </c>
      <c r="I6" s="269"/>
      <c r="J6" s="269"/>
      <c r="K6" s="270"/>
    </row>
    <row r="7" spans="1:11" ht="37.5" x14ac:dyDescent="0.3">
      <c r="A7" s="198"/>
      <c r="B7" s="249" t="s">
        <v>7</v>
      </c>
      <c r="C7" s="249"/>
      <c r="D7" s="2" t="s">
        <v>11</v>
      </c>
      <c r="E7" s="208" t="s">
        <v>7</v>
      </c>
      <c r="F7" s="2" t="s">
        <v>11</v>
      </c>
      <c r="G7" s="202"/>
      <c r="H7" s="271"/>
      <c r="I7" s="271"/>
      <c r="J7" s="271"/>
      <c r="K7" s="272"/>
    </row>
    <row r="8" spans="1:11" x14ac:dyDescent="0.3">
      <c r="A8" s="198"/>
      <c r="B8" s="249"/>
      <c r="C8" s="249"/>
      <c r="D8" s="28" t="s">
        <v>5</v>
      </c>
      <c r="E8" s="208"/>
      <c r="F8" s="28" t="s">
        <v>5</v>
      </c>
      <c r="G8" s="8" t="s">
        <v>9</v>
      </c>
      <c r="H8" s="271"/>
      <c r="I8" s="271"/>
      <c r="J8" s="271"/>
      <c r="K8" s="272"/>
    </row>
    <row r="9" spans="1:11" ht="172.5" customHeight="1" x14ac:dyDescent="0.3">
      <c r="A9" s="31">
        <v>1</v>
      </c>
      <c r="B9" s="160" t="s">
        <v>21</v>
      </c>
      <c r="C9" s="161"/>
      <c r="D9" s="26">
        <v>60</v>
      </c>
      <c r="E9" s="25" t="s">
        <v>21</v>
      </c>
      <c r="F9" s="27">
        <f>60+210</f>
        <v>270</v>
      </c>
      <c r="G9" s="21">
        <f>+F9-D9</f>
        <v>210</v>
      </c>
      <c r="H9" s="267" t="s">
        <v>23</v>
      </c>
      <c r="I9" s="259"/>
      <c r="J9" s="259"/>
      <c r="K9" s="260"/>
    </row>
    <row r="10" spans="1:11" ht="93.75" x14ac:dyDescent="0.3">
      <c r="A10" s="31">
        <v>2</v>
      </c>
      <c r="B10" s="235" t="s">
        <v>18</v>
      </c>
      <c r="C10" s="236"/>
      <c r="D10" s="23" t="s">
        <v>19</v>
      </c>
      <c r="E10" s="22" t="s">
        <v>18</v>
      </c>
      <c r="F10" s="23" t="s">
        <v>19</v>
      </c>
      <c r="G10" s="21"/>
      <c r="H10" s="264"/>
      <c r="I10" s="265"/>
      <c r="J10" s="265"/>
      <c r="K10" s="266"/>
    </row>
    <row r="11" spans="1:11" ht="133.5" customHeight="1" x14ac:dyDescent="0.3">
      <c r="A11" s="18"/>
      <c r="B11" s="251" t="s">
        <v>15</v>
      </c>
      <c r="C11" s="252"/>
      <c r="D11" s="15">
        <v>2450</v>
      </c>
      <c r="E11" s="253" t="s">
        <v>15</v>
      </c>
      <c r="F11" s="12">
        <v>2450</v>
      </c>
      <c r="G11" s="11">
        <v>0</v>
      </c>
      <c r="H11" s="255"/>
      <c r="I11" s="256"/>
      <c r="J11" s="256"/>
      <c r="K11" s="257"/>
    </row>
    <row r="12" spans="1:11" ht="57.75" customHeight="1" x14ac:dyDescent="0.3">
      <c r="A12" s="19"/>
      <c r="B12" s="214"/>
      <c r="C12" s="215"/>
      <c r="D12" s="16">
        <f>1800+338.17</f>
        <v>2138.17</v>
      </c>
      <c r="E12" s="254"/>
      <c r="F12" s="17">
        <f>1800+338.17</f>
        <v>2138.17</v>
      </c>
      <c r="G12" s="13">
        <v>0</v>
      </c>
      <c r="H12" s="258"/>
      <c r="I12" s="259"/>
      <c r="J12" s="259"/>
      <c r="K12" s="260"/>
    </row>
    <row r="13" spans="1:11" ht="182.25" customHeight="1" x14ac:dyDescent="0.3">
      <c r="A13" s="20"/>
      <c r="B13" s="160" t="s">
        <v>16</v>
      </c>
      <c r="C13" s="161"/>
      <c r="D13" s="15">
        <v>10745</v>
      </c>
      <c r="E13" s="29" t="s">
        <v>16</v>
      </c>
      <c r="F13" s="12">
        <f>10745-720</f>
        <v>10025</v>
      </c>
      <c r="G13" s="30">
        <f>+F13-D13</f>
        <v>-720</v>
      </c>
      <c r="H13" s="261" t="s">
        <v>20</v>
      </c>
      <c r="I13" s="262"/>
      <c r="J13" s="262"/>
      <c r="K13" s="263"/>
    </row>
    <row r="14" spans="1:11" ht="174.75" customHeight="1" x14ac:dyDescent="0.3">
      <c r="A14" s="32"/>
      <c r="B14" s="182" t="s">
        <v>17</v>
      </c>
      <c r="C14" s="182"/>
      <c r="D14" s="15">
        <v>565</v>
      </c>
      <c r="E14" s="29" t="s">
        <v>17</v>
      </c>
      <c r="F14" s="12">
        <f>565+720</f>
        <v>1285</v>
      </c>
      <c r="G14" s="30">
        <f>+F14-D14</f>
        <v>720</v>
      </c>
      <c r="H14" s="245" t="s">
        <v>22</v>
      </c>
      <c r="I14" s="245"/>
      <c r="J14" s="245"/>
      <c r="K14" s="245"/>
    </row>
    <row r="15" spans="1:11" s="3" customFormat="1" ht="22.5" customHeight="1" thickBot="1" x14ac:dyDescent="0.35">
      <c r="A15" s="10"/>
      <c r="B15" s="246" t="s">
        <v>14</v>
      </c>
      <c r="C15" s="246"/>
      <c r="D15" s="246"/>
      <c r="E15" s="246"/>
      <c r="F15" s="246"/>
      <c r="G15" s="14">
        <f>SUM(G9:G14)</f>
        <v>210</v>
      </c>
      <c r="H15" s="247"/>
      <c r="I15" s="247"/>
      <c r="J15" s="247"/>
      <c r="K15" s="248"/>
    </row>
    <row r="16" spans="1:11" s="3" customFormat="1" ht="34.5" customHeight="1" x14ac:dyDescent="0.3">
      <c r="E16" s="4"/>
      <c r="F16" s="6"/>
      <c r="H16" s="5"/>
      <c r="I16" s="4"/>
      <c r="J16" s="4"/>
    </row>
    <row r="17" spans="1:11" s="3" customFormat="1" ht="15" customHeight="1" x14ac:dyDescent="0.3">
      <c r="A17" s="172" t="s">
        <v>12</v>
      </c>
      <c r="B17" s="172"/>
      <c r="C17" s="172"/>
      <c r="D17" s="172"/>
      <c r="G17" s="173" t="s">
        <v>13</v>
      </c>
      <c r="H17" s="173"/>
      <c r="I17" s="173"/>
      <c r="J17" s="173"/>
      <c r="K17" s="173"/>
    </row>
    <row r="18" spans="1:11" s="3" customFormat="1" x14ac:dyDescent="0.3"/>
    <row r="19" spans="1:11" s="3" customFormat="1" x14ac:dyDescent="0.3">
      <c r="G19" s="9"/>
    </row>
    <row r="23" spans="1:11" x14ac:dyDescent="0.3">
      <c r="D23" s="24"/>
      <c r="F23" s="24"/>
    </row>
  </sheetData>
  <mergeCells count="26">
    <mergeCell ref="B2:K2"/>
    <mergeCell ref="B3:K3"/>
    <mergeCell ref="B4:K4"/>
    <mergeCell ref="E7:E8"/>
    <mergeCell ref="H6:K8"/>
    <mergeCell ref="H12:K12"/>
    <mergeCell ref="H13:K13"/>
    <mergeCell ref="H10:K10"/>
    <mergeCell ref="B9:C9"/>
    <mergeCell ref="H9:K9"/>
    <mergeCell ref="H14:K14"/>
    <mergeCell ref="A17:D17"/>
    <mergeCell ref="B15:F15"/>
    <mergeCell ref="H15:K15"/>
    <mergeCell ref="A6:A8"/>
    <mergeCell ref="G6:G7"/>
    <mergeCell ref="B7:C8"/>
    <mergeCell ref="B6:D6"/>
    <mergeCell ref="E6:F6"/>
    <mergeCell ref="G17:K17"/>
    <mergeCell ref="B13:C13"/>
    <mergeCell ref="B14:C14"/>
    <mergeCell ref="B11:C12"/>
    <mergeCell ref="E11:E12"/>
    <mergeCell ref="B10:C10"/>
    <mergeCell ref="H11:K11"/>
  </mergeCells>
  <pageMargins left="0.70866141732283472" right="0.39370078740157483" top="0.15748031496062992" bottom="0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ЗМІНИ 2025</vt:lpstr>
      <vt:lpstr>2025</vt:lpstr>
      <vt:lpstr>2024</vt:lpstr>
      <vt:lpstr>'2024'!Область_друку</vt:lpstr>
      <vt:lpstr>'2025'!Область_друку</vt:lpstr>
      <vt:lpstr>'ЗМІНИ 2025'!Область_друку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2025-01-18T12:02:11Z</dcterms:modified>
</cp:coreProperties>
</file>