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Лист1!$6:$8</definedName>
    <definedName name="_xlnm.Print_Area" localSheetId="0">Лист1!$A$1:$K$131</definedName>
  </definedNames>
  <calcPr calcId="124519"/>
</workbook>
</file>

<file path=xl/calcChain.xml><?xml version="1.0" encoding="utf-8"?>
<calcChain xmlns="http://schemas.openxmlformats.org/spreadsheetml/2006/main">
  <c r="I40" i="1"/>
  <c r="K39"/>
  <c r="J39"/>
  <c r="I39"/>
  <c r="D134" l="1"/>
  <c r="E134"/>
  <c r="F134"/>
  <c r="G134"/>
  <c r="H134"/>
  <c r="I134"/>
  <c r="J134"/>
  <c r="K134"/>
  <c r="C134"/>
  <c r="H103"/>
  <c r="H102"/>
  <c r="J97"/>
  <c r="I102"/>
  <c r="J102"/>
  <c r="K102"/>
  <c r="I103"/>
  <c r="I97" s="1"/>
  <c r="J103"/>
  <c r="K103" s="1"/>
  <c r="G97"/>
  <c r="F97"/>
  <c r="H78"/>
  <c r="I69"/>
  <c r="J69"/>
  <c r="I68"/>
  <c r="J68"/>
  <c r="H67"/>
  <c r="H68"/>
  <c r="K68" l="1"/>
  <c r="I116"/>
  <c r="L116" s="1"/>
  <c r="E119"/>
  <c r="I71"/>
  <c r="J71"/>
  <c r="K71" s="1"/>
  <c r="G55"/>
  <c r="F55"/>
  <c r="D55"/>
  <c r="C55"/>
  <c r="E71"/>
  <c r="H36"/>
  <c r="E39"/>
  <c r="E41"/>
  <c r="D30"/>
  <c r="J24"/>
  <c r="J79"/>
  <c r="I79"/>
  <c r="L79" s="1"/>
  <c r="I124"/>
  <c r="L124" s="1"/>
  <c r="E79"/>
  <c r="G118"/>
  <c r="F118"/>
  <c r="D118"/>
  <c r="C118"/>
  <c r="J119"/>
  <c r="I119"/>
  <c r="L119" s="1"/>
  <c r="G75"/>
  <c r="J70"/>
  <c r="I70"/>
  <c r="L70" s="1"/>
  <c r="K79" l="1"/>
  <c r="K119"/>
  <c r="F75"/>
  <c r="K70"/>
  <c r="H65"/>
  <c r="I52" l="1"/>
  <c r="L52" s="1"/>
  <c r="J65"/>
  <c r="J32"/>
  <c r="J46"/>
  <c r="I46"/>
  <c r="E46"/>
  <c r="J48"/>
  <c r="J47"/>
  <c r="J45"/>
  <c r="J44"/>
  <c r="J43"/>
  <c r="J42"/>
  <c r="J38"/>
  <c r="J36"/>
  <c r="J35"/>
  <c r="J34"/>
  <c r="J33"/>
  <c r="J29"/>
  <c r="J28"/>
  <c r="J27"/>
  <c r="J26"/>
  <c r="J25"/>
  <c r="J23"/>
  <c r="J22"/>
  <c r="J21"/>
  <c r="J20"/>
  <c r="J19"/>
  <c r="J18"/>
  <c r="J17"/>
  <c r="J16"/>
  <c r="J15"/>
  <c r="J14"/>
  <c r="J13"/>
  <c r="J12"/>
  <c r="J11"/>
  <c r="I48"/>
  <c r="I47"/>
  <c r="I45"/>
  <c r="I44"/>
  <c r="I43"/>
  <c r="I42"/>
  <c r="I38"/>
  <c r="I36"/>
  <c r="I35"/>
  <c r="I34"/>
  <c r="I33"/>
  <c r="I32"/>
  <c r="I31"/>
  <c r="I29"/>
  <c r="I28"/>
  <c r="I27"/>
  <c r="I26"/>
  <c r="I25"/>
  <c r="I23"/>
  <c r="I22"/>
  <c r="I21"/>
  <c r="I20"/>
  <c r="I19"/>
  <c r="I18"/>
  <c r="I17"/>
  <c r="I16"/>
  <c r="I15"/>
  <c r="I14"/>
  <c r="I13"/>
  <c r="I12"/>
  <c r="I11"/>
  <c r="H45"/>
  <c r="H44"/>
  <c r="H42"/>
  <c r="H38"/>
  <c r="H37"/>
  <c r="H35"/>
  <c r="H34"/>
  <c r="H33"/>
  <c r="H32"/>
  <c r="H29"/>
  <c r="H28"/>
  <c r="H27"/>
  <c r="H26"/>
  <c r="H25"/>
  <c r="H23"/>
  <c r="H22"/>
  <c r="H19"/>
  <c r="H18"/>
  <c r="H17"/>
  <c r="E45"/>
  <c r="E44"/>
  <c r="E43"/>
  <c r="E42"/>
  <c r="E38"/>
  <c r="E36"/>
  <c r="E33"/>
  <c r="E32"/>
  <c r="E22"/>
  <c r="E21"/>
  <c r="E20"/>
  <c r="E19"/>
  <c r="E16"/>
  <c r="E15"/>
  <c r="E14"/>
  <c r="E13"/>
  <c r="E12"/>
  <c r="E11"/>
  <c r="G72"/>
  <c r="J67"/>
  <c r="H10"/>
  <c r="I65" l="1"/>
  <c r="L65" s="1"/>
  <c r="D75"/>
  <c r="C75"/>
  <c r="G104"/>
  <c r="K38"/>
  <c r="E65"/>
  <c r="K33"/>
  <c r="H55"/>
  <c r="K23"/>
  <c r="K44"/>
  <c r="K25"/>
  <c r="K34"/>
  <c r="K35"/>
  <c r="K46"/>
  <c r="K36"/>
  <c r="K43"/>
  <c r="K29"/>
  <c r="K28"/>
  <c r="K18"/>
  <c r="K17"/>
  <c r="K45"/>
  <c r="K42"/>
  <c r="K32"/>
  <c r="K27"/>
  <c r="K26"/>
  <c r="K22"/>
  <c r="K21"/>
  <c r="K20"/>
  <c r="K19"/>
  <c r="K16"/>
  <c r="K15"/>
  <c r="K14"/>
  <c r="K13"/>
  <c r="K12"/>
  <c r="K11"/>
  <c r="I67"/>
  <c r="I117"/>
  <c r="L117" s="1"/>
  <c r="J117"/>
  <c r="I84"/>
  <c r="L84" s="1"/>
  <c r="J84"/>
  <c r="E84"/>
  <c r="H31"/>
  <c r="F30"/>
  <c r="I30" s="1"/>
  <c r="H56"/>
  <c r="H57"/>
  <c r="H60"/>
  <c r="H61"/>
  <c r="H74"/>
  <c r="H88"/>
  <c r="H89"/>
  <c r="H99"/>
  <c r="H100"/>
  <c r="H101"/>
  <c r="H110"/>
  <c r="H114"/>
  <c r="H121"/>
  <c r="E56"/>
  <c r="E57"/>
  <c r="E58"/>
  <c r="E59"/>
  <c r="E60"/>
  <c r="E62"/>
  <c r="E66"/>
  <c r="E52"/>
  <c r="E53"/>
  <c r="E54"/>
  <c r="E77"/>
  <c r="E82"/>
  <c r="E83"/>
  <c r="E85"/>
  <c r="E86"/>
  <c r="E88"/>
  <c r="E89"/>
  <c r="E90"/>
  <c r="E94"/>
  <c r="E95"/>
  <c r="E96"/>
  <c r="E99"/>
  <c r="E101"/>
  <c r="E105"/>
  <c r="E108"/>
  <c r="E110"/>
  <c r="E115"/>
  <c r="E117"/>
  <c r="E120"/>
  <c r="E121"/>
  <c r="E123"/>
  <c r="E124"/>
  <c r="J94"/>
  <c r="K65" l="1"/>
  <c r="K67"/>
  <c r="L67"/>
  <c r="H30"/>
  <c r="J31"/>
  <c r="K31" s="1"/>
  <c r="E31"/>
  <c r="E61"/>
  <c r="K84"/>
  <c r="K117"/>
  <c r="F49"/>
  <c r="H98"/>
  <c r="H106"/>
  <c r="H107"/>
  <c r="H109"/>
  <c r="H113"/>
  <c r="J73" l="1"/>
  <c r="I73"/>
  <c r="L73" s="1"/>
  <c r="F72"/>
  <c r="I100"/>
  <c r="L100" s="1"/>
  <c r="C72"/>
  <c r="E100" l="1"/>
  <c r="E113"/>
  <c r="E114"/>
  <c r="H72"/>
  <c r="E74"/>
  <c r="J74"/>
  <c r="E93"/>
  <c r="D92"/>
  <c r="E76"/>
  <c r="E78"/>
  <c r="E80"/>
  <c r="E81"/>
  <c r="E75"/>
  <c r="E91"/>
  <c r="E98"/>
  <c r="E106"/>
  <c r="E107"/>
  <c r="E109"/>
  <c r="D72"/>
  <c r="E72" s="1"/>
  <c r="E63" l="1"/>
  <c r="E64"/>
  <c r="E55"/>
  <c r="C129"/>
  <c r="G111"/>
  <c r="J114"/>
  <c r="I114"/>
  <c r="L114" s="1"/>
  <c r="J113"/>
  <c r="J109"/>
  <c r="I109"/>
  <c r="L109" s="1"/>
  <c r="J108"/>
  <c r="I108"/>
  <c r="L108" s="1"/>
  <c r="D104"/>
  <c r="I107"/>
  <c r="L107" s="1"/>
  <c r="J106"/>
  <c r="I106"/>
  <c r="L106" s="1"/>
  <c r="J98"/>
  <c r="I98"/>
  <c r="L98" s="1"/>
  <c r="J96"/>
  <c r="I96"/>
  <c r="L96" s="1"/>
  <c r="J95"/>
  <c r="I95"/>
  <c r="L95" s="1"/>
  <c r="I94"/>
  <c r="L94" s="1"/>
  <c r="J81"/>
  <c r="I81"/>
  <c r="L81" s="1"/>
  <c r="J80"/>
  <c r="I80"/>
  <c r="L80" s="1"/>
  <c r="I78"/>
  <c r="L78" s="1"/>
  <c r="J76"/>
  <c r="I76"/>
  <c r="L76" s="1"/>
  <c r="J72"/>
  <c r="I74"/>
  <c r="J63"/>
  <c r="I63"/>
  <c r="L63" s="1"/>
  <c r="I72" l="1"/>
  <c r="L72" s="1"/>
  <c r="L74"/>
  <c r="I112"/>
  <c r="L112" s="1"/>
  <c r="E112"/>
  <c r="K114"/>
  <c r="C111"/>
  <c r="F111"/>
  <c r="H111" s="1"/>
  <c r="D111"/>
  <c r="K108"/>
  <c r="I113"/>
  <c r="J112"/>
  <c r="K106"/>
  <c r="C104"/>
  <c r="F104"/>
  <c r="K109"/>
  <c r="J107"/>
  <c r="K107" s="1"/>
  <c r="J78"/>
  <c r="J110"/>
  <c r="I110"/>
  <c r="L110" s="1"/>
  <c r="D37"/>
  <c r="C37"/>
  <c r="I37" s="1"/>
  <c r="I123"/>
  <c r="L123" s="1"/>
  <c r="G51"/>
  <c r="F51"/>
  <c r="D51"/>
  <c r="C51"/>
  <c r="F92"/>
  <c r="J120"/>
  <c r="J121"/>
  <c r="I121"/>
  <c r="L121" s="1"/>
  <c r="I120"/>
  <c r="J53"/>
  <c r="I66"/>
  <c r="L66" s="1"/>
  <c r="J66"/>
  <c r="I58"/>
  <c r="L58" s="1"/>
  <c r="J54"/>
  <c r="J124"/>
  <c r="G87"/>
  <c r="J105"/>
  <c r="I86"/>
  <c r="L86" s="1"/>
  <c r="J86"/>
  <c r="I88"/>
  <c r="L88" s="1"/>
  <c r="F87"/>
  <c r="J99"/>
  <c r="I101"/>
  <c r="L101" s="1"/>
  <c r="J101"/>
  <c r="I105"/>
  <c r="L105" s="1"/>
  <c r="I93"/>
  <c r="L93" s="1"/>
  <c r="D87"/>
  <c r="C87"/>
  <c r="J115"/>
  <c r="I115"/>
  <c r="L115" s="1"/>
  <c r="J77"/>
  <c r="I77"/>
  <c r="L77" s="1"/>
  <c r="I83"/>
  <c r="L83" s="1"/>
  <c r="J83"/>
  <c r="J85"/>
  <c r="I85"/>
  <c r="L85" s="1"/>
  <c r="J82"/>
  <c r="I82"/>
  <c r="I53"/>
  <c r="L53" s="1"/>
  <c r="J123"/>
  <c r="J52"/>
  <c r="J56"/>
  <c r="J59"/>
  <c r="J60"/>
  <c r="J62"/>
  <c r="J89"/>
  <c r="J90"/>
  <c r="I54"/>
  <c r="L54" s="1"/>
  <c r="I56"/>
  <c r="L56" s="1"/>
  <c r="I59"/>
  <c r="I60"/>
  <c r="L60" s="1"/>
  <c r="I62"/>
  <c r="L62" s="1"/>
  <c r="I89"/>
  <c r="L89" s="1"/>
  <c r="I90"/>
  <c r="L90" s="1"/>
  <c r="J88"/>
  <c r="I99"/>
  <c r="L99" s="1"/>
  <c r="L59" l="1"/>
  <c r="J118"/>
  <c r="I75"/>
  <c r="L75" s="1"/>
  <c r="L82"/>
  <c r="L120"/>
  <c r="I118"/>
  <c r="L118" s="1"/>
  <c r="E104"/>
  <c r="J75"/>
  <c r="K113"/>
  <c r="L113"/>
  <c r="R75"/>
  <c r="J37"/>
  <c r="K37" s="1"/>
  <c r="E37"/>
  <c r="E111"/>
  <c r="K112"/>
  <c r="I104"/>
  <c r="L104" s="1"/>
  <c r="H87"/>
  <c r="H104"/>
  <c r="E87"/>
  <c r="H118"/>
  <c r="E118"/>
  <c r="J104"/>
  <c r="J111"/>
  <c r="I111"/>
  <c r="L111" s="1"/>
  <c r="K56"/>
  <c r="I61"/>
  <c r="L61" s="1"/>
  <c r="K110"/>
  <c r="J93"/>
  <c r="C97"/>
  <c r="K88"/>
  <c r="K105"/>
  <c r="J91"/>
  <c r="J87" s="1"/>
  <c r="K52"/>
  <c r="K85"/>
  <c r="K83"/>
  <c r="J64"/>
  <c r="J57"/>
  <c r="K77"/>
  <c r="K66"/>
  <c r="K62"/>
  <c r="K59"/>
  <c r="E51"/>
  <c r="K95"/>
  <c r="I92"/>
  <c r="K54"/>
  <c r="J58"/>
  <c r="D97"/>
  <c r="J100"/>
  <c r="K121"/>
  <c r="I57"/>
  <c r="J61"/>
  <c r="K90"/>
  <c r="I51"/>
  <c r="L51" s="1"/>
  <c r="K82"/>
  <c r="K101"/>
  <c r="K99"/>
  <c r="K94"/>
  <c r="I64"/>
  <c r="L64" s="1"/>
  <c r="K89"/>
  <c r="H97"/>
  <c r="I91"/>
  <c r="L91" s="1"/>
  <c r="J51"/>
  <c r="K120"/>
  <c r="K78"/>
  <c r="K86"/>
  <c r="K60"/>
  <c r="K53"/>
  <c r="C92"/>
  <c r="K115"/>
  <c r="G92"/>
  <c r="J55" l="1"/>
  <c r="I55"/>
  <c r="L55" s="1"/>
  <c r="E92"/>
  <c r="L92"/>
  <c r="L57"/>
  <c r="K58"/>
  <c r="G122"/>
  <c r="E97"/>
  <c r="K93"/>
  <c r="J92"/>
  <c r="K92" s="1"/>
  <c r="K91"/>
  <c r="K64"/>
  <c r="K61"/>
  <c r="K57"/>
  <c r="K100"/>
  <c r="K118"/>
  <c r="L97"/>
  <c r="K72"/>
  <c r="F122"/>
  <c r="K81"/>
  <c r="K80"/>
  <c r="K96"/>
  <c r="K76"/>
  <c r="K111"/>
  <c r="K98"/>
  <c r="D122"/>
  <c r="K74"/>
  <c r="C122"/>
  <c r="K51"/>
  <c r="K63"/>
  <c r="I87"/>
  <c r="L87" s="1"/>
  <c r="E10"/>
  <c r="H122" l="1"/>
  <c r="E122"/>
  <c r="K104"/>
  <c r="K75"/>
  <c r="K97"/>
  <c r="J122"/>
  <c r="K55"/>
  <c r="I10"/>
  <c r="K87"/>
  <c r="I122"/>
  <c r="J10"/>
  <c r="L122" l="1"/>
  <c r="J30"/>
  <c r="K30" s="1"/>
  <c r="E30"/>
  <c r="K10"/>
  <c r="C49"/>
  <c r="I49" s="1"/>
  <c r="K122"/>
  <c r="H49" l="1"/>
  <c r="E49"/>
  <c r="J49"/>
  <c r="K49" l="1"/>
</calcChain>
</file>

<file path=xl/sharedStrings.xml><?xml version="1.0" encoding="utf-8"?>
<sst xmlns="http://schemas.openxmlformats.org/spreadsheetml/2006/main" count="156" uniqueCount="149">
  <si>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</si>
  <si>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</si>
  <si>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</si>
  <si>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</si>
  <si>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</si>
  <si>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</si>
  <si>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</si>
  <si>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</si>
  <si>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</si>
  <si>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</si>
  <si>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</si>
  <si>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</si>
  <si>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</si>
  <si>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</si>
  <si>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</si>
  <si>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</si>
  <si>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</si>
  <si>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</si>
  <si>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</si>
  <si>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</si>
  <si>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</si>
  <si>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</si>
  <si>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</si>
  <si>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</si>
  <si>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</si>
  <si>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</si>
  <si>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</si>
  <si>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</si>
  <si>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</si>
  <si>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</si>
  <si>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</si>
  <si>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</si>
  <si>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</si>
  <si>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</si>
  <si>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</si>
  <si>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Секретар міської ради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</si>
  <si>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</si>
  <si>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</si>
  <si>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</si>
  <si>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</si>
  <si>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</si>
  <si>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</si>
  <si>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</si>
  <si>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</si>
  <si>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</si>
  <si>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</si>
  <si>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</si>
  <si>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</si>
  <si>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</si>
  <si>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</si>
  <si>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</si>
  <si>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</si>
  <si>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</si>
  <si>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</si>
  <si>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</si>
  <si>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</si>
  <si>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</si>
  <si>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</si>
  <si>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</si>
  <si>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</si>
  <si>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</si>
  <si>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</si>
  <si>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</si>
  <si>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</si>
  <si>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</si>
  <si>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</si>
  <si>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</si>
  <si>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</si>
  <si>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</si>
  <si>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</si>
  <si>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</si>
  <si>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</si>
  <si>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</si>
  <si>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</si>
  <si>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</si>
  <si>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</si>
  <si>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</si>
  <si>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</si>
  <si>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</si>
  <si>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</si>
  <si>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Інші заклади та заходи</t>
  </si>
  <si>
    <t>Інші заклади та заходи в галузі культури і мистецтва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</si>
  <si>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</si>
  <si>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</si>
  <si>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</si>
  <si>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</si>
  <si>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</si>
  <si>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</si>
  <si>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</si>
  <si>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</si>
  <si>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</si>
  <si>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</si>
  <si>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</si>
  <si>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</si>
  <si>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</si>
  <si>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</si>
  <si>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</si>
  <si>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</si>
  <si>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</si>
  <si>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</si>
  <si>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</si>
  <si>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</si>
  <si>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</si>
  <si>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</si>
  <si>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</si>
  <si>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</si>
  <si>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</si>
  <si>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</si>
  <si>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</si>
  <si>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</si>
  <si>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</si>
  <si>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</si>
  <si>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</si>
  <si>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</si>
  <si>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</si>
  <si>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</si>
  <si>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Багатопрофільна стаціонарна медична допомога населенню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</si>
  <si>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</si>
  <si>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</si>
  <si>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</si>
  <si>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Галина ШИМАНСЬКА</t>
  </si>
  <si>
    <t>Від Європейського Союзу, урядів іноземних держав, міжнародних організацій, донорських установ</t>
  </si>
  <si>
    <t>Субвенції з місцевого бюджету на забезпечення діяльності фахівців із супроводження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субвенції з державного бюджету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</si>
  <si>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</si>
  <si>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Виконання заходів із задоволення потреб у забезпеченні безпечного освітнього середовища</t>
  </si>
  <si>
    <t>Заклади і заходи з питань дітей та їх соціального захисту</t>
  </si>
  <si>
    <t>Інші надходження</t>
  </si>
  <si>
    <t xml:space="preserve">                              Додаток до проєкту</t>
  </si>
  <si>
    <t xml:space="preserve">                              рішення міської ради</t>
  </si>
  <si>
    <t xml:space="preserve">                               ____________ № ____</t>
  </si>
  <si>
    <t>Звіт  про  виконання  бюджету  Житомирської  міської  територіальної  громади  за  І  квартал  2025  року</t>
  </si>
  <si>
    <t>Освітня субвенція з державного бюджету місцевим бюджетам на надання державної підтримки особам з особливими освітніми потребами</t>
  </si>
  <si>
    <t>Освітня субвенція з державного бюджету місцевим бюджетам на реалізацію публічного інвестиційного проєкту на забезпечення якісної, сучасної та доступної загальної середньої освіти "Нова Українська школа"</t>
  </si>
  <si>
    <t>Освітня субвенція з державного бюджету місцевим бюджетам на здійснення доплат педагогічним працівникам закладів загальної середньої освіти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</si>
  <si>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</si>
  <si>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</si>
  <si>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Реалізація державної політики у молодіжній сфері та сфері з утвердження української національної та громадянської ідентичності</t>
  </si>
  <si>
    <t>Здійснення фізкультурно-спортивної та реабілітаційної роботи серед осіб з інвалідністю</t>
  </si>
  <si>
    <t>Утримання та ефективна експлуатація об'єктів житлово-комунального господарства</t>
  </si>
  <si>
    <t>Регіональний розвиток та інші інвестиційні проекти</t>
  </si>
  <si>
    <t>Медіа (Засоби масової інформації)</t>
  </si>
  <si>
    <t>Реверсна дотація</t>
  </si>
  <si>
    <t>Обслуговування місцевого боргу</t>
  </si>
  <si>
    <t>Надання спеціалізованої освіти мистецькими школами</t>
  </si>
  <si>
    <r>
      <t>Будівництво</t>
    </r>
    <r>
      <rPr>
        <vertAlign val="superscript"/>
        <sz val="22"/>
        <color indexed="8"/>
        <rFont val="Times New Roman"/>
        <family val="1"/>
        <charset val="204"/>
      </rPr>
      <t>1</t>
    </r>
    <r>
      <rPr>
        <sz val="22"/>
        <color indexed="8"/>
        <rFont val="Times New Roman"/>
        <family val="1"/>
        <charset val="204"/>
      </rPr>
      <t xml:space="preserve"> освітніх установ та закладів</t>
    </r>
  </si>
  <si>
    <t>Реалізація проектів (заходів) з відновлення освітніх установ та закладів, пошкоджених/знищених внаслідок збройної агресії, за рахунок коштів місцевих бюджетів</t>
  </si>
  <si>
    <t>Інші програми, заклади та заходи у сфері охорони здоров'я</t>
  </si>
  <si>
    <t>Реалізація заходів з відновлення об'єктів критичної інфраструктури в рамках спільного з Міжнародним банком реконструкції та розвитку проекту "Проект розвитку міської інфраструктури - 2"</t>
  </si>
  <si>
    <r>
      <t>Будівництво</t>
    </r>
    <r>
      <rPr>
        <vertAlign val="superscript"/>
        <sz val="22"/>
        <color theme="1"/>
        <rFont val="Times New Roman"/>
        <family val="1"/>
        <charset val="204"/>
      </rPr>
      <t>1</t>
    </r>
    <r>
      <rPr>
        <sz val="22"/>
        <color theme="1"/>
        <rFont val="Times New Roman"/>
        <family val="1"/>
        <charset val="204"/>
      </rPr>
      <t xml:space="preserve"> об'єктів житлово-комунального господарства</t>
    </r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</si>
</sst>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5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b/>
      <sz val="22"/>
      <name val="Times New Roman"/>
      <family val="1"/>
      <charset val="204"/>
    </font>
    <font>
      <vertAlign val="superscript"/>
      <sz val="22"/>
      <color indexed="8"/>
      <name val="Times New Roman"/>
      <family val="1"/>
      <charset val="204"/>
    </font>
    <font>
      <vertAlign val="superscript"/>
      <sz val="2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right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0" fillId="0" borderId="10" xfId="0" quotePrefix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43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164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4" fontId="18" fillId="0" borderId="0" xfId="0" applyNumberFormat="1" applyFont="1" applyFill="1" applyAlignment="1">
      <alignment horizontal="left" vertical="center" wrapText="1"/>
    </xf>
    <xf numFmtId="164" fontId="18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left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 vertical="center"/>
    </xf>
    <xf numFmtId="0" fontId="8" fillId="0" borderId="10" xfId="42" applyFont="1" applyFill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164" fontId="8" fillId="0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 applyProtection="1">
      <alignment horizontal="left" vertical="top" wrapText="1"/>
    </xf>
    <xf numFmtId="164" fontId="7" fillId="0" borderId="0" xfId="0" applyNumberFormat="1" applyFont="1" applyFill="1"/>
    <xf numFmtId="0" fontId="18" fillId="0" borderId="0" xfId="0" applyFont="1" applyFill="1" applyAlignment="1">
      <alignment horizontal="left" wrapText="1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horizontal="left" vertical="top" wrapText="1"/>
    </xf>
    <xf numFmtId="0" fontId="21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  <xf numFmtId="0" fontId="20" fillId="0" borderId="0" xfId="0" applyFont="1" applyFill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  <xf numFmtId="0" fontId="16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vertical="top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4"/>
  <sheetViews>
    <sheetView showZeros="0" tabSelected="1" view="pageBreakPreview" zoomScale="40" zoomScaleNormal="37" zoomScaleSheetLayoutView="40" workbookViewId="0">
      <pane xSplit="2" ySplit="7" topLeftCell="C125" activePane="bottomRight" state="frozen"/>
      <selection pane="topRight" activeCell="C1" sqref="C1"/>
      <selection pane="bottomLeft" activeCell="A8" sqref="A8"/>
      <selection pane="bottomRight" activeCell="F128" sqref="F128"/>
    </sheetView>
  </sheetViews>
  <sheetFormatPr defaultRowHeight="5.65" customHeight="1"/>
  <cols>
    <col min="1" max="1" width="86.28515625" style="5" customWidth="1"/>
    <col min="2" max="2" width="27.5703125" style="8" customWidth="1"/>
    <col min="3" max="3" width="40.5703125" style="1" customWidth="1"/>
    <col min="4" max="4" width="41.42578125" style="1" customWidth="1"/>
    <col min="5" max="5" width="22.5703125" style="8" customWidth="1"/>
    <col min="6" max="6" width="37.7109375" style="1" customWidth="1"/>
    <col min="7" max="7" width="39.28515625" style="1" customWidth="1"/>
    <col min="8" max="8" width="23.140625" style="8" customWidth="1"/>
    <col min="9" max="9" width="38" style="1" customWidth="1"/>
    <col min="10" max="10" width="42.28515625" style="1" customWidth="1"/>
    <col min="11" max="11" width="23.42578125" style="8" customWidth="1"/>
    <col min="12" max="12" width="35" style="1" customWidth="1"/>
    <col min="13" max="13" width="25.5703125" style="1" customWidth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35"/>
      <c r="C1" s="36"/>
      <c r="D1" s="36"/>
      <c r="E1" s="35"/>
      <c r="F1" s="36"/>
      <c r="G1" s="36"/>
      <c r="H1" s="35"/>
      <c r="I1" s="73" t="s">
        <v>127</v>
      </c>
      <c r="J1" s="73"/>
      <c r="K1" s="73"/>
    </row>
    <row r="2" spans="1:13" ht="42" customHeight="1">
      <c r="A2" s="3"/>
      <c r="B2" s="35"/>
      <c r="C2" s="36"/>
      <c r="D2" s="36"/>
      <c r="E2" s="35"/>
      <c r="F2" s="36"/>
      <c r="G2" s="36"/>
      <c r="H2" s="35"/>
      <c r="I2" s="73" t="s">
        <v>128</v>
      </c>
      <c r="J2" s="73"/>
      <c r="K2" s="73"/>
    </row>
    <row r="3" spans="1:13" ht="42" customHeight="1">
      <c r="A3" s="34"/>
      <c r="B3" s="35"/>
      <c r="C3" s="36"/>
      <c r="D3" s="36"/>
      <c r="E3" s="35"/>
      <c r="F3" s="36"/>
      <c r="G3" s="36"/>
      <c r="H3" s="35"/>
      <c r="I3" s="73" t="s">
        <v>129</v>
      </c>
      <c r="J3" s="73"/>
      <c r="K3" s="73"/>
    </row>
    <row r="4" spans="1:13" ht="66" customHeight="1">
      <c r="A4" s="79" t="s">
        <v>130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ht="66.75" customHeight="1">
      <c r="A5" s="4"/>
      <c r="B5" s="2"/>
      <c r="C5" s="2"/>
      <c r="D5" s="2"/>
      <c r="E5" s="2"/>
      <c r="F5" s="2"/>
      <c r="G5" s="2"/>
      <c r="H5" s="2"/>
      <c r="I5" s="2"/>
      <c r="J5" s="80" t="s">
        <v>101</v>
      </c>
      <c r="K5" s="80"/>
    </row>
    <row r="6" spans="1:13" ht="68.25" customHeight="1">
      <c r="A6" s="74" t="s">
        <v>0</v>
      </c>
      <c r="B6" s="77" t="s">
        <v>57</v>
      </c>
      <c r="C6" s="74" t="s">
        <v>1</v>
      </c>
      <c r="D6" s="74"/>
      <c r="E6" s="74"/>
      <c r="F6" s="74" t="s">
        <v>2</v>
      </c>
      <c r="G6" s="74"/>
      <c r="H6" s="74"/>
      <c r="I6" s="74" t="s">
        <v>3</v>
      </c>
      <c r="J6" s="74"/>
      <c r="K6" s="74"/>
    </row>
    <row r="7" spans="1:13" ht="184.5" customHeight="1">
      <c r="A7" s="74"/>
      <c r="B7" s="78"/>
      <c r="C7" s="17" t="s">
        <v>5</v>
      </c>
      <c r="D7" s="17" t="s">
        <v>4</v>
      </c>
      <c r="E7" s="17" t="s">
        <v>10</v>
      </c>
      <c r="F7" s="17" t="s">
        <v>5</v>
      </c>
      <c r="G7" s="17" t="s">
        <v>4</v>
      </c>
      <c r="H7" s="17" t="s">
        <v>11</v>
      </c>
      <c r="I7" s="17" t="s">
        <v>5</v>
      </c>
      <c r="J7" s="17" t="s">
        <v>4</v>
      </c>
      <c r="K7" s="17" t="s">
        <v>10</v>
      </c>
    </row>
    <row r="8" spans="1:13" s="5" customFormat="1" ht="63.7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3" ht="64.5" customHeight="1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5"/>
      <c r="K9" s="75"/>
    </row>
    <row r="10" spans="1:13" ht="112.5" customHeight="1">
      <c r="A10" s="61" t="s">
        <v>16</v>
      </c>
      <c r="B10" s="17">
        <v>10000000</v>
      </c>
      <c r="C10" s="57">
        <v>3243945900</v>
      </c>
      <c r="D10" s="57">
        <v>821134667.23000002</v>
      </c>
      <c r="E10" s="62">
        <f t="shared" ref="E10:E49" si="0">D10*100/C10</f>
        <v>25.312834817313075</v>
      </c>
      <c r="F10" s="57">
        <v>1929100</v>
      </c>
      <c r="G10" s="57">
        <v>629961.81000000006</v>
      </c>
      <c r="H10" s="62">
        <f>G10*100/F10</f>
        <v>32.655736353740089</v>
      </c>
      <c r="I10" s="57">
        <f t="shared" ref="I10:J49" si="1">C10+F10</f>
        <v>3245875000</v>
      </c>
      <c r="J10" s="57">
        <f t="shared" ref="J10:J49" si="2">D10+G10</f>
        <v>821764629.03999996</v>
      </c>
      <c r="K10" s="62">
        <f t="shared" ref="K10:K49" si="3">J10*100/I10</f>
        <v>25.317198876728156</v>
      </c>
    </row>
    <row r="11" spans="1:13" ht="112.5" customHeight="1">
      <c r="A11" s="61" t="s">
        <v>17</v>
      </c>
      <c r="B11" s="17">
        <v>11000000</v>
      </c>
      <c r="C11" s="57">
        <v>1957950300</v>
      </c>
      <c r="D11" s="57">
        <v>503267068.22000003</v>
      </c>
      <c r="E11" s="62">
        <f t="shared" si="0"/>
        <v>25.703771348026557</v>
      </c>
      <c r="F11" s="59"/>
      <c r="G11" s="59"/>
      <c r="H11" s="62"/>
      <c r="I11" s="57">
        <f t="shared" si="1"/>
        <v>1957950300</v>
      </c>
      <c r="J11" s="57">
        <f t="shared" si="2"/>
        <v>503267068.22000003</v>
      </c>
      <c r="K11" s="62">
        <f t="shared" si="3"/>
        <v>25.703771348026557</v>
      </c>
    </row>
    <row r="12" spans="1:13" ht="75" customHeight="1">
      <c r="A12" s="63" t="s">
        <v>99</v>
      </c>
      <c r="B12" s="17">
        <v>11010000</v>
      </c>
      <c r="C12" s="57">
        <v>1957509300</v>
      </c>
      <c r="D12" s="57">
        <v>503004066.12</v>
      </c>
      <c r="E12" s="62">
        <f t="shared" si="0"/>
        <v>25.696126507291691</v>
      </c>
      <c r="F12" s="59"/>
      <c r="G12" s="59"/>
      <c r="H12" s="62"/>
      <c r="I12" s="57">
        <f t="shared" si="1"/>
        <v>1957509300</v>
      </c>
      <c r="J12" s="57">
        <f t="shared" si="2"/>
        <v>503004066.12</v>
      </c>
      <c r="K12" s="62">
        <f t="shared" si="3"/>
        <v>25.696126507291691</v>
      </c>
    </row>
    <row r="13" spans="1:13" ht="82.5" customHeight="1">
      <c r="A13" s="58" t="s">
        <v>18</v>
      </c>
      <c r="B13" s="17">
        <v>11020000</v>
      </c>
      <c r="C13" s="57">
        <v>441000</v>
      </c>
      <c r="D13" s="57">
        <v>263002.09999999998</v>
      </c>
      <c r="E13" s="62">
        <f t="shared" si="0"/>
        <v>59.637664399092962</v>
      </c>
      <c r="F13" s="59"/>
      <c r="G13" s="57"/>
      <c r="H13" s="62"/>
      <c r="I13" s="57">
        <f t="shared" si="1"/>
        <v>441000</v>
      </c>
      <c r="J13" s="57">
        <f t="shared" si="2"/>
        <v>263002.09999999998</v>
      </c>
      <c r="K13" s="62">
        <f t="shared" si="3"/>
        <v>59.637664399092962</v>
      </c>
      <c r="L13" s="14"/>
      <c r="M13" s="14"/>
    </row>
    <row r="14" spans="1:13" ht="131.25" customHeight="1">
      <c r="A14" s="64" t="s">
        <v>85</v>
      </c>
      <c r="B14" s="17">
        <v>13000000</v>
      </c>
      <c r="C14" s="57">
        <v>61400</v>
      </c>
      <c r="D14" s="57">
        <v>17809.79</v>
      </c>
      <c r="E14" s="62">
        <f t="shared" si="0"/>
        <v>29.006172638436482</v>
      </c>
      <c r="F14" s="59"/>
      <c r="G14" s="57"/>
      <c r="H14" s="62"/>
      <c r="I14" s="57">
        <f t="shared" si="1"/>
        <v>61400</v>
      </c>
      <c r="J14" s="57">
        <f t="shared" si="2"/>
        <v>17809.79</v>
      </c>
      <c r="K14" s="62">
        <f t="shared" si="3"/>
        <v>29.006172638436482</v>
      </c>
    </row>
    <row r="15" spans="1:13" ht="89.25" customHeight="1">
      <c r="A15" s="61" t="s">
        <v>19</v>
      </c>
      <c r="B15" s="17">
        <v>14000000</v>
      </c>
      <c r="C15" s="57">
        <v>412197800</v>
      </c>
      <c r="D15" s="57">
        <v>84022569.579999998</v>
      </c>
      <c r="E15" s="62">
        <f t="shared" si="0"/>
        <v>20.384041249128451</v>
      </c>
      <c r="F15" s="59"/>
      <c r="G15" s="59"/>
      <c r="H15" s="62"/>
      <c r="I15" s="57">
        <f t="shared" si="1"/>
        <v>412197800</v>
      </c>
      <c r="J15" s="57">
        <f t="shared" si="2"/>
        <v>84022569.579999998</v>
      </c>
      <c r="K15" s="62">
        <f t="shared" si="3"/>
        <v>20.384041249128451</v>
      </c>
    </row>
    <row r="16" spans="1:13" ht="85.5" customHeight="1">
      <c r="A16" s="61" t="s">
        <v>20</v>
      </c>
      <c r="B16" s="17">
        <v>18000000</v>
      </c>
      <c r="C16" s="57">
        <v>873736400</v>
      </c>
      <c r="D16" s="57">
        <v>233827219.63999999</v>
      </c>
      <c r="E16" s="62">
        <f t="shared" si="0"/>
        <v>26.761757852826094</v>
      </c>
      <c r="F16" s="59"/>
      <c r="G16" s="57"/>
      <c r="H16" s="62"/>
      <c r="I16" s="57">
        <f t="shared" si="1"/>
        <v>873736400</v>
      </c>
      <c r="J16" s="57">
        <f t="shared" si="2"/>
        <v>233827219.63999999</v>
      </c>
      <c r="K16" s="62">
        <f t="shared" si="3"/>
        <v>26.761757852826094</v>
      </c>
    </row>
    <row r="17" spans="1:12" ht="93" customHeight="1">
      <c r="A17" s="58" t="s">
        <v>21</v>
      </c>
      <c r="B17" s="17">
        <v>19000000</v>
      </c>
      <c r="C17" s="57"/>
      <c r="D17" s="57"/>
      <c r="E17" s="62"/>
      <c r="F17" s="57">
        <v>1929100</v>
      </c>
      <c r="G17" s="57">
        <v>627575.38</v>
      </c>
      <c r="H17" s="62">
        <f t="shared" ref="H17:H49" si="4">G17*100/F17</f>
        <v>32.532029443782072</v>
      </c>
      <c r="I17" s="57">
        <f t="shared" si="1"/>
        <v>1929100</v>
      </c>
      <c r="J17" s="57">
        <f t="shared" si="2"/>
        <v>627575.38</v>
      </c>
      <c r="K17" s="62">
        <f t="shared" si="3"/>
        <v>32.532029443782072</v>
      </c>
    </row>
    <row r="18" spans="1:12" ht="81" customHeight="1">
      <c r="A18" s="58" t="s">
        <v>22</v>
      </c>
      <c r="B18" s="17">
        <v>19010000</v>
      </c>
      <c r="C18" s="57"/>
      <c r="D18" s="57"/>
      <c r="E18" s="62"/>
      <c r="F18" s="57">
        <v>1929100</v>
      </c>
      <c r="G18" s="57">
        <v>627575.38</v>
      </c>
      <c r="H18" s="62">
        <f t="shared" si="4"/>
        <v>32.532029443782072</v>
      </c>
      <c r="I18" s="57">
        <f t="shared" si="1"/>
        <v>1929100</v>
      </c>
      <c r="J18" s="57">
        <f t="shared" si="2"/>
        <v>627575.38</v>
      </c>
      <c r="K18" s="62">
        <f t="shared" si="3"/>
        <v>32.532029443782072</v>
      </c>
      <c r="L18" s="14"/>
    </row>
    <row r="19" spans="1:12" ht="74.25" customHeight="1">
      <c r="A19" s="61" t="s">
        <v>23</v>
      </c>
      <c r="B19" s="17">
        <v>20000000</v>
      </c>
      <c r="C19" s="57">
        <v>47489900</v>
      </c>
      <c r="D19" s="57">
        <v>16042215.029999999</v>
      </c>
      <c r="E19" s="62">
        <f t="shared" si="0"/>
        <v>33.780267025199045</v>
      </c>
      <c r="F19" s="57">
        <v>214126805</v>
      </c>
      <c r="G19" s="57">
        <v>74882082.930000007</v>
      </c>
      <c r="H19" s="62">
        <f t="shared" si="4"/>
        <v>34.970905641636044</v>
      </c>
      <c r="I19" s="57">
        <f t="shared" si="1"/>
        <v>261616705</v>
      </c>
      <c r="J19" s="57">
        <f t="shared" si="2"/>
        <v>90924297.960000008</v>
      </c>
      <c r="K19" s="62">
        <f t="shared" si="3"/>
        <v>34.754775296172312</v>
      </c>
    </row>
    <row r="20" spans="1:12" ht="94.5" customHeight="1">
      <c r="A20" s="61" t="s">
        <v>24</v>
      </c>
      <c r="B20" s="17">
        <v>21000000</v>
      </c>
      <c r="C20" s="57">
        <v>11319400</v>
      </c>
      <c r="D20" s="57">
        <v>2833916.45</v>
      </c>
      <c r="E20" s="62">
        <f t="shared" si="0"/>
        <v>25.03592460731134</v>
      </c>
      <c r="F20" s="57"/>
      <c r="G20" s="57"/>
      <c r="H20" s="62"/>
      <c r="I20" s="57">
        <f t="shared" si="1"/>
        <v>11319400</v>
      </c>
      <c r="J20" s="57">
        <f t="shared" si="2"/>
        <v>2833916.45</v>
      </c>
      <c r="K20" s="62">
        <f t="shared" si="3"/>
        <v>25.03592460731134</v>
      </c>
    </row>
    <row r="21" spans="1:12" ht="92.25" customHeight="1">
      <c r="A21" s="61" t="s">
        <v>25</v>
      </c>
      <c r="B21" s="17">
        <v>22000000</v>
      </c>
      <c r="C21" s="57">
        <v>31670500</v>
      </c>
      <c r="D21" s="57">
        <v>7696416.6100000003</v>
      </c>
      <c r="E21" s="62">
        <f t="shared" si="0"/>
        <v>24.301531740894525</v>
      </c>
      <c r="F21" s="59"/>
      <c r="G21" s="59"/>
      <c r="H21" s="62"/>
      <c r="I21" s="57">
        <f t="shared" si="1"/>
        <v>31670500</v>
      </c>
      <c r="J21" s="57">
        <f t="shared" si="2"/>
        <v>7696416.6100000003</v>
      </c>
      <c r="K21" s="62">
        <f t="shared" si="3"/>
        <v>24.301531740894525</v>
      </c>
    </row>
    <row r="22" spans="1:12" ht="81.75" customHeight="1">
      <c r="A22" s="58" t="s">
        <v>26</v>
      </c>
      <c r="B22" s="17">
        <v>24000000</v>
      </c>
      <c r="C22" s="57">
        <v>4500000</v>
      </c>
      <c r="D22" s="57">
        <v>5511881.9699999997</v>
      </c>
      <c r="E22" s="62">
        <f t="shared" si="0"/>
        <v>122.486266</v>
      </c>
      <c r="F22" s="57">
        <v>43800</v>
      </c>
      <c r="G22" s="57">
        <v>35984.730000000003</v>
      </c>
      <c r="H22" s="62">
        <f t="shared" si="4"/>
        <v>82.156917808219191</v>
      </c>
      <c r="I22" s="57">
        <f t="shared" si="1"/>
        <v>4543800</v>
      </c>
      <c r="J22" s="57">
        <f t="shared" si="2"/>
        <v>5547866.7000000002</v>
      </c>
      <c r="K22" s="62">
        <f t="shared" si="3"/>
        <v>122.09751089396541</v>
      </c>
    </row>
    <row r="23" spans="1:12" ht="108.75" customHeight="1">
      <c r="A23" s="61" t="s">
        <v>27</v>
      </c>
      <c r="B23" s="17">
        <v>24110000</v>
      </c>
      <c r="C23" s="57"/>
      <c r="D23" s="57"/>
      <c r="E23" s="62"/>
      <c r="F23" s="57">
        <v>43800</v>
      </c>
      <c r="G23" s="57">
        <v>3590.28</v>
      </c>
      <c r="H23" s="62">
        <f t="shared" si="4"/>
        <v>8.1969863013698632</v>
      </c>
      <c r="I23" s="57">
        <f t="shared" si="1"/>
        <v>43800</v>
      </c>
      <c r="J23" s="57">
        <f t="shared" si="2"/>
        <v>3590.28</v>
      </c>
      <c r="K23" s="62">
        <f t="shared" si="3"/>
        <v>8.1969863013698632</v>
      </c>
    </row>
    <row r="24" spans="1:12" ht="64.5" customHeight="1">
      <c r="A24" s="61" t="s">
        <v>126</v>
      </c>
      <c r="B24" s="65">
        <v>24060000</v>
      </c>
      <c r="C24" s="57"/>
      <c r="D24" s="57"/>
      <c r="E24" s="62"/>
      <c r="F24" s="57"/>
      <c r="G24" s="57">
        <v>32394.45</v>
      </c>
      <c r="H24" s="62"/>
      <c r="I24" s="57"/>
      <c r="J24" s="57">
        <f t="shared" si="2"/>
        <v>32394.45</v>
      </c>
      <c r="K24" s="62"/>
    </row>
    <row r="25" spans="1:12" ht="70.5" customHeight="1">
      <c r="A25" s="58" t="s">
        <v>28</v>
      </c>
      <c r="B25" s="65">
        <v>25000000</v>
      </c>
      <c r="C25" s="57"/>
      <c r="D25" s="57"/>
      <c r="E25" s="62"/>
      <c r="F25" s="57">
        <v>214083005</v>
      </c>
      <c r="G25" s="57">
        <v>74846098.200000003</v>
      </c>
      <c r="H25" s="62">
        <f t="shared" si="4"/>
        <v>34.961251688334627</v>
      </c>
      <c r="I25" s="57">
        <f t="shared" si="1"/>
        <v>214083005</v>
      </c>
      <c r="J25" s="57">
        <f t="shared" si="2"/>
        <v>74846098.200000003</v>
      </c>
      <c r="K25" s="62">
        <f t="shared" si="3"/>
        <v>34.961251688334627</v>
      </c>
    </row>
    <row r="26" spans="1:12" ht="89.25" customHeight="1">
      <c r="A26" s="58" t="s">
        <v>29</v>
      </c>
      <c r="B26" s="17">
        <v>30000000</v>
      </c>
      <c r="C26" s="57"/>
      <c r="D26" s="57">
        <v>13700</v>
      </c>
      <c r="E26" s="62"/>
      <c r="F26" s="57">
        <v>27000000</v>
      </c>
      <c r="G26" s="57">
        <v>18489485</v>
      </c>
      <c r="H26" s="62">
        <f t="shared" si="4"/>
        <v>68.47957407407408</v>
      </c>
      <c r="I26" s="57">
        <f t="shared" si="1"/>
        <v>27000000</v>
      </c>
      <c r="J26" s="57">
        <f t="shared" si="2"/>
        <v>18503185</v>
      </c>
      <c r="K26" s="62">
        <f t="shared" si="3"/>
        <v>68.530314814814815</v>
      </c>
      <c r="L26" s="14"/>
    </row>
    <row r="27" spans="1:12" ht="103.5" customHeight="1">
      <c r="A27" s="64" t="s">
        <v>30</v>
      </c>
      <c r="B27" s="17">
        <v>31000000</v>
      </c>
      <c r="C27" s="57"/>
      <c r="D27" s="57">
        <v>13700</v>
      </c>
      <c r="E27" s="62"/>
      <c r="F27" s="57">
        <v>7000000</v>
      </c>
      <c r="G27" s="57">
        <v>1104130.83</v>
      </c>
      <c r="H27" s="62">
        <f t="shared" si="4"/>
        <v>15.773297571428571</v>
      </c>
      <c r="I27" s="57">
        <f t="shared" si="1"/>
        <v>7000000</v>
      </c>
      <c r="J27" s="57">
        <f t="shared" si="2"/>
        <v>1117830.83</v>
      </c>
      <c r="K27" s="62">
        <f t="shared" si="3"/>
        <v>15.969011857142856</v>
      </c>
      <c r="L27" s="14"/>
    </row>
    <row r="28" spans="1:12" ht="93.75" customHeight="1">
      <c r="A28" s="64" t="s">
        <v>31</v>
      </c>
      <c r="B28" s="17">
        <v>33000000</v>
      </c>
      <c r="C28" s="57"/>
      <c r="D28" s="57"/>
      <c r="E28" s="62"/>
      <c r="F28" s="57">
        <v>20000000</v>
      </c>
      <c r="G28" s="57">
        <v>17385354.170000002</v>
      </c>
      <c r="H28" s="62">
        <f t="shared" si="4"/>
        <v>86.926770850000011</v>
      </c>
      <c r="I28" s="57">
        <f t="shared" si="1"/>
        <v>20000000</v>
      </c>
      <c r="J28" s="57">
        <f t="shared" si="2"/>
        <v>17385354.170000002</v>
      </c>
      <c r="K28" s="62">
        <f t="shared" si="3"/>
        <v>86.926770850000011</v>
      </c>
    </row>
    <row r="29" spans="1:12" ht="177" customHeight="1">
      <c r="A29" s="61" t="s">
        <v>84</v>
      </c>
      <c r="B29" s="17">
        <v>50110000</v>
      </c>
      <c r="C29" s="57"/>
      <c r="D29" s="57"/>
      <c r="E29" s="62"/>
      <c r="F29" s="57">
        <v>3874840</v>
      </c>
      <c r="G29" s="57">
        <v>1042887.1</v>
      </c>
      <c r="H29" s="62">
        <f t="shared" si="4"/>
        <v>26.914326785105967</v>
      </c>
      <c r="I29" s="57">
        <f t="shared" si="1"/>
        <v>3874840</v>
      </c>
      <c r="J29" s="57">
        <f t="shared" si="2"/>
        <v>1042887.1</v>
      </c>
      <c r="K29" s="62">
        <f t="shared" si="3"/>
        <v>26.914326785105967</v>
      </c>
    </row>
    <row r="30" spans="1:12" ht="114.75" customHeight="1">
      <c r="A30" s="17" t="s">
        <v>32</v>
      </c>
      <c r="B30" s="17">
        <v>90010100</v>
      </c>
      <c r="C30" s="57">
        <v>3291435800</v>
      </c>
      <c r="D30" s="57">
        <f>D10+D19+D26</f>
        <v>837190582.25999999</v>
      </c>
      <c r="E30" s="62">
        <f t="shared" si="0"/>
        <v>25.435421898856418</v>
      </c>
      <c r="F30" s="57">
        <f>F10+F19+F26+F29</f>
        <v>246930745</v>
      </c>
      <c r="G30" s="57">
        <v>95118360.670000002</v>
      </c>
      <c r="H30" s="62">
        <f t="shared" si="4"/>
        <v>38.520258248927242</v>
      </c>
      <c r="I30" s="57">
        <f t="shared" si="1"/>
        <v>3538366545</v>
      </c>
      <c r="J30" s="57">
        <f t="shared" si="2"/>
        <v>932308942.92999995</v>
      </c>
      <c r="K30" s="62">
        <f t="shared" si="3"/>
        <v>26.348568783735207</v>
      </c>
    </row>
    <row r="31" spans="1:12" ht="118.5" customHeight="1">
      <c r="A31" s="58" t="s">
        <v>33</v>
      </c>
      <c r="B31" s="17">
        <v>40000000</v>
      </c>
      <c r="C31" s="57">
        <v>500172603</v>
      </c>
      <c r="D31" s="57">
        <v>196955594</v>
      </c>
      <c r="E31" s="62">
        <f t="shared" si="0"/>
        <v>39.377525441952287</v>
      </c>
      <c r="F31" s="57">
        <v>229997736.97999999</v>
      </c>
      <c r="G31" s="57">
        <v>4681543.83</v>
      </c>
      <c r="H31" s="62">
        <f t="shared" si="4"/>
        <v>2.0354738666003027</v>
      </c>
      <c r="I31" s="57">
        <f t="shared" si="1"/>
        <v>730170339.98000002</v>
      </c>
      <c r="J31" s="57">
        <f t="shared" si="2"/>
        <v>201637137.83000001</v>
      </c>
      <c r="K31" s="62">
        <f t="shared" si="3"/>
        <v>27.615081959577132</v>
      </c>
    </row>
    <row r="32" spans="1:12" ht="137.25" customHeight="1">
      <c r="A32" s="58" t="s">
        <v>61</v>
      </c>
      <c r="B32" s="17">
        <v>41030000</v>
      </c>
      <c r="C32" s="57">
        <v>472293500</v>
      </c>
      <c r="D32" s="57">
        <v>159591000</v>
      </c>
      <c r="E32" s="62">
        <f t="shared" si="0"/>
        <v>33.790640777397954</v>
      </c>
      <c r="F32" s="57">
        <v>79196026</v>
      </c>
      <c r="G32" s="57">
        <v>3045600</v>
      </c>
      <c r="H32" s="62">
        <f t="shared" si="4"/>
        <v>3.8456475076161016</v>
      </c>
      <c r="I32" s="57">
        <f t="shared" si="1"/>
        <v>551489526</v>
      </c>
      <c r="J32" s="57">
        <f t="shared" si="1"/>
        <v>162636600</v>
      </c>
      <c r="K32" s="62">
        <f t="shared" si="3"/>
        <v>29.490424084681528</v>
      </c>
    </row>
    <row r="33" spans="1:11" ht="103.5" hidden="1" customHeight="1">
      <c r="A33" s="53" t="s">
        <v>104</v>
      </c>
      <c r="B33" s="17">
        <v>41033100</v>
      </c>
      <c r="C33" s="57"/>
      <c r="D33" s="57"/>
      <c r="E33" s="62" t="e">
        <f t="shared" si="0"/>
        <v>#DIV/0!</v>
      </c>
      <c r="F33" s="57"/>
      <c r="G33" s="57"/>
      <c r="H33" s="62" t="e">
        <f t="shared" si="4"/>
        <v>#DIV/0!</v>
      </c>
      <c r="I33" s="57">
        <f t="shared" si="1"/>
        <v>0</v>
      </c>
      <c r="J33" s="57">
        <f t="shared" si="2"/>
        <v>0</v>
      </c>
      <c r="K33" s="62" t="e">
        <f t="shared" si="3"/>
        <v>#DIV/0!</v>
      </c>
    </row>
    <row r="34" spans="1:11" ht="228.75" customHeight="1">
      <c r="A34" s="58" t="s">
        <v>114</v>
      </c>
      <c r="B34" s="17">
        <v>41031700</v>
      </c>
      <c r="C34" s="57"/>
      <c r="D34" s="57"/>
      <c r="E34" s="62"/>
      <c r="F34" s="57">
        <v>2608600</v>
      </c>
      <c r="G34" s="57"/>
      <c r="H34" s="62">
        <f t="shared" si="4"/>
        <v>0</v>
      </c>
      <c r="I34" s="57">
        <f t="shared" si="1"/>
        <v>2608600</v>
      </c>
      <c r="J34" s="57">
        <f t="shared" si="2"/>
        <v>0</v>
      </c>
      <c r="K34" s="62">
        <f t="shared" si="3"/>
        <v>0</v>
      </c>
    </row>
    <row r="35" spans="1:11" ht="175.5" customHeight="1">
      <c r="A35" s="58" t="s">
        <v>117</v>
      </c>
      <c r="B35" s="17">
        <v>41033100</v>
      </c>
      <c r="C35" s="57"/>
      <c r="D35" s="57"/>
      <c r="E35" s="62"/>
      <c r="F35" s="57">
        <v>73541826</v>
      </c>
      <c r="G35" s="57"/>
      <c r="H35" s="62">
        <f t="shared" si="4"/>
        <v>0</v>
      </c>
      <c r="I35" s="57">
        <f t="shared" si="1"/>
        <v>73541826</v>
      </c>
      <c r="J35" s="57">
        <f t="shared" si="2"/>
        <v>0</v>
      </c>
      <c r="K35" s="62">
        <f t="shared" si="3"/>
        <v>0</v>
      </c>
    </row>
    <row r="36" spans="1:11" ht="120.75" customHeight="1">
      <c r="A36" s="61" t="s">
        <v>34</v>
      </c>
      <c r="B36" s="17">
        <v>41033900</v>
      </c>
      <c r="C36" s="57">
        <v>416922700</v>
      </c>
      <c r="D36" s="57">
        <v>143088000</v>
      </c>
      <c r="E36" s="62">
        <f t="shared" si="0"/>
        <v>34.320031027334323</v>
      </c>
      <c r="F36" s="59">
        <v>3045600</v>
      </c>
      <c r="G36" s="59">
        <v>3045600</v>
      </c>
      <c r="H36" s="62">
        <f t="shared" si="4"/>
        <v>100</v>
      </c>
      <c r="I36" s="57">
        <f t="shared" si="1"/>
        <v>419968300</v>
      </c>
      <c r="J36" s="57">
        <f t="shared" si="2"/>
        <v>146133600</v>
      </c>
      <c r="K36" s="62">
        <f t="shared" si="3"/>
        <v>34.796340580943848</v>
      </c>
    </row>
    <row r="37" spans="1:11" ht="72.75" hidden="1" customHeight="1">
      <c r="A37" s="61" t="s">
        <v>102</v>
      </c>
      <c r="B37" s="17">
        <v>41040000</v>
      </c>
      <c r="C37" s="57">
        <f>C38</f>
        <v>0</v>
      </c>
      <c r="D37" s="57">
        <f>D38</f>
        <v>0</v>
      </c>
      <c r="E37" s="62" t="e">
        <f t="shared" si="0"/>
        <v>#DIV/0!</v>
      </c>
      <c r="F37" s="59"/>
      <c r="G37" s="59"/>
      <c r="H37" s="62" t="e">
        <f t="shared" si="4"/>
        <v>#DIV/0!</v>
      </c>
      <c r="I37" s="57">
        <f t="shared" si="1"/>
        <v>0</v>
      </c>
      <c r="J37" s="57">
        <f t="shared" si="2"/>
        <v>0</v>
      </c>
      <c r="K37" s="62" t="e">
        <f t="shared" si="3"/>
        <v>#DIV/0!</v>
      </c>
    </row>
    <row r="38" spans="1:11" ht="54.75" hidden="1" customHeight="1">
      <c r="A38" s="61" t="s">
        <v>103</v>
      </c>
      <c r="B38" s="17">
        <v>41040400</v>
      </c>
      <c r="C38" s="57"/>
      <c r="D38" s="57"/>
      <c r="E38" s="62" t="e">
        <f t="shared" si="0"/>
        <v>#DIV/0!</v>
      </c>
      <c r="F38" s="59"/>
      <c r="G38" s="59"/>
      <c r="H38" s="62" t="e">
        <f t="shared" si="4"/>
        <v>#DIV/0!</v>
      </c>
      <c r="I38" s="57">
        <f t="shared" si="1"/>
        <v>0</v>
      </c>
      <c r="J38" s="57">
        <f t="shared" si="2"/>
        <v>0</v>
      </c>
      <c r="K38" s="62" t="e">
        <f t="shared" si="3"/>
        <v>#DIV/0!</v>
      </c>
    </row>
    <row r="39" spans="1:11" ht="188.25" customHeight="1">
      <c r="A39" s="61" t="s">
        <v>131</v>
      </c>
      <c r="B39" s="17">
        <v>41035400</v>
      </c>
      <c r="C39" s="57">
        <v>4325100</v>
      </c>
      <c r="D39" s="57">
        <v>1300500</v>
      </c>
      <c r="E39" s="62">
        <f t="shared" si="0"/>
        <v>30.068668932510231</v>
      </c>
      <c r="F39" s="59"/>
      <c r="G39" s="59"/>
      <c r="H39" s="62"/>
      <c r="I39" s="57">
        <f t="shared" si="1"/>
        <v>4325100</v>
      </c>
      <c r="J39" s="57">
        <f t="shared" si="2"/>
        <v>1300500</v>
      </c>
      <c r="K39" s="62">
        <f t="shared" si="3"/>
        <v>30.068668932510231</v>
      </c>
    </row>
    <row r="40" spans="1:11" ht="203.25" customHeight="1">
      <c r="A40" s="61" t="s">
        <v>132</v>
      </c>
      <c r="B40" s="17">
        <v>41036000</v>
      </c>
      <c r="C40" s="57">
        <v>20641000</v>
      </c>
      <c r="D40" s="57"/>
      <c r="E40" s="62"/>
      <c r="F40" s="59"/>
      <c r="G40" s="59"/>
      <c r="H40" s="62"/>
      <c r="I40" s="57">
        <f t="shared" si="1"/>
        <v>20641000</v>
      </c>
      <c r="J40" s="57"/>
      <c r="K40" s="62"/>
    </row>
    <row r="41" spans="1:11" ht="158.25" customHeight="1">
      <c r="A41" s="61" t="s">
        <v>133</v>
      </c>
      <c r="B41" s="17">
        <v>41036300</v>
      </c>
      <c r="C41" s="57">
        <v>30404700</v>
      </c>
      <c r="D41" s="57">
        <v>15202500</v>
      </c>
      <c r="E41" s="62">
        <f t="shared" si="0"/>
        <v>50.000493344778931</v>
      </c>
      <c r="F41" s="59"/>
      <c r="G41" s="59"/>
      <c r="H41" s="62"/>
      <c r="I41" s="57"/>
      <c r="J41" s="57"/>
      <c r="K41" s="62"/>
    </row>
    <row r="42" spans="1:11" ht="129" customHeight="1">
      <c r="A42" s="58" t="s">
        <v>62</v>
      </c>
      <c r="B42" s="17">
        <v>41050000</v>
      </c>
      <c r="C42" s="57">
        <v>27879103</v>
      </c>
      <c r="D42" s="57">
        <v>10364594</v>
      </c>
      <c r="E42" s="62">
        <f t="shared" si="0"/>
        <v>37.17692782296475</v>
      </c>
      <c r="F42" s="57">
        <v>1562000</v>
      </c>
      <c r="G42" s="57">
        <v>1562000</v>
      </c>
      <c r="H42" s="62">
        <f t="shared" si="4"/>
        <v>100</v>
      </c>
      <c r="I42" s="57">
        <f t="shared" si="1"/>
        <v>29441103</v>
      </c>
      <c r="J42" s="57">
        <f t="shared" si="2"/>
        <v>11926594</v>
      </c>
      <c r="K42" s="62">
        <f t="shared" si="3"/>
        <v>40.510010783223713</v>
      </c>
    </row>
    <row r="43" spans="1:11" ht="135.75" customHeight="1">
      <c r="A43" s="64" t="s">
        <v>115</v>
      </c>
      <c r="B43" s="17">
        <v>41051000</v>
      </c>
      <c r="C43" s="57">
        <v>13408030</v>
      </c>
      <c r="D43" s="57">
        <v>4601694</v>
      </c>
      <c r="E43" s="62">
        <f t="shared" si="0"/>
        <v>34.320433352252344</v>
      </c>
      <c r="F43" s="59"/>
      <c r="G43" s="59"/>
      <c r="H43" s="62"/>
      <c r="I43" s="57">
        <f t="shared" si="1"/>
        <v>13408030</v>
      </c>
      <c r="J43" s="57">
        <f t="shared" si="2"/>
        <v>4601694</v>
      </c>
      <c r="K43" s="62">
        <f t="shared" si="3"/>
        <v>34.320433352252344</v>
      </c>
    </row>
    <row r="44" spans="1:11" ht="90.75" hidden="1" customHeight="1">
      <c r="A44" s="61" t="s">
        <v>105</v>
      </c>
      <c r="B44" s="17">
        <v>41051100</v>
      </c>
      <c r="C44" s="57"/>
      <c r="D44" s="57"/>
      <c r="E44" s="62" t="e">
        <f t="shared" si="0"/>
        <v>#DIV/0!</v>
      </c>
      <c r="F44" s="59"/>
      <c r="G44" s="59"/>
      <c r="H44" s="62" t="e">
        <f t="shared" si="4"/>
        <v>#DIV/0!</v>
      </c>
      <c r="I44" s="57">
        <f t="shared" si="1"/>
        <v>0</v>
      </c>
      <c r="J44" s="57">
        <f t="shared" si="2"/>
        <v>0</v>
      </c>
      <c r="K44" s="62" t="e">
        <f t="shared" si="3"/>
        <v>#DIV/0!</v>
      </c>
    </row>
    <row r="45" spans="1:11" ht="69.75" customHeight="1">
      <c r="A45" s="64" t="s">
        <v>60</v>
      </c>
      <c r="B45" s="17">
        <v>41053900</v>
      </c>
      <c r="C45" s="57">
        <v>13481973</v>
      </c>
      <c r="D45" s="57">
        <v>5662900</v>
      </c>
      <c r="E45" s="62">
        <f t="shared" si="0"/>
        <v>42.003496075834008</v>
      </c>
      <c r="F45" s="57">
        <v>1562000</v>
      </c>
      <c r="G45" s="57">
        <v>1562000</v>
      </c>
      <c r="H45" s="62">
        <f t="shared" si="4"/>
        <v>100</v>
      </c>
      <c r="I45" s="57">
        <f t="shared" si="1"/>
        <v>15043973</v>
      </c>
      <c r="J45" s="57">
        <f t="shared" si="2"/>
        <v>7224900</v>
      </c>
      <c r="K45" s="62">
        <f t="shared" si="3"/>
        <v>48.025212488748814</v>
      </c>
    </row>
    <row r="46" spans="1:11" ht="273" customHeight="1">
      <c r="A46" s="64" t="s">
        <v>122</v>
      </c>
      <c r="B46" s="17">
        <v>41059300</v>
      </c>
      <c r="C46" s="57">
        <v>989100</v>
      </c>
      <c r="D46" s="57">
        <v>100000</v>
      </c>
      <c r="E46" s="62">
        <f t="shared" si="0"/>
        <v>10.110201193003741</v>
      </c>
      <c r="F46" s="57"/>
      <c r="G46" s="57"/>
      <c r="H46" s="62"/>
      <c r="I46" s="57">
        <f t="shared" si="1"/>
        <v>989100</v>
      </c>
      <c r="J46" s="57">
        <f t="shared" si="2"/>
        <v>100000</v>
      </c>
      <c r="K46" s="62">
        <f t="shared" si="3"/>
        <v>10.110201193003741</v>
      </c>
    </row>
    <row r="47" spans="1:11" ht="120" customHeight="1">
      <c r="A47" s="64" t="s">
        <v>121</v>
      </c>
      <c r="B47" s="17">
        <v>42000000</v>
      </c>
      <c r="C47" s="57"/>
      <c r="D47" s="57"/>
      <c r="E47" s="62"/>
      <c r="F47" s="57">
        <v>149239710.97999999</v>
      </c>
      <c r="G47" s="57">
        <v>73943.83</v>
      </c>
      <c r="H47" s="62"/>
      <c r="I47" s="57">
        <f t="shared" si="1"/>
        <v>149239710.97999999</v>
      </c>
      <c r="J47" s="57">
        <f t="shared" si="2"/>
        <v>73943.83</v>
      </c>
      <c r="K47" s="62"/>
    </row>
    <row r="48" spans="1:11" ht="135" customHeight="1">
      <c r="A48" s="64" t="s">
        <v>106</v>
      </c>
      <c r="B48" s="17">
        <v>42020500</v>
      </c>
      <c r="C48" s="57"/>
      <c r="D48" s="57"/>
      <c r="E48" s="62"/>
      <c r="F48" s="57">
        <v>149239710.97999999</v>
      </c>
      <c r="G48" s="57">
        <v>73943.83</v>
      </c>
      <c r="H48" s="62"/>
      <c r="I48" s="57">
        <f t="shared" si="1"/>
        <v>149239710.97999999</v>
      </c>
      <c r="J48" s="57">
        <f t="shared" si="2"/>
        <v>73943.83</v>
      </c>
      <c r="K48" s="62"/>
    </row>
    <row r="49" spans="1:14" ht="121.5" customHeight="1">
      <c r="A49" s="66" t="s">
        <v>100</v>
      </c>
      <c r="B49" s="66">
        <v>90010300</v>
      </c>
      <c r="C49" s="60">
        <f>C30+C31</f>
        <v>3791608403</v>
      </c>
      <c r="D49" s="60">
        <v>1007146176.26</v>
      </c>
      <c r="E49" s="67">
        <f t="shared" si="0"/>
        <v>26.562505122183104</v>
      </c>
      <c r="F49" s="60">
        <f>F30+F31</f>
        <v>476928481.98000002</v>
      </c>
      <c r="G49" s="60">
        <v>99725960.670000002</v>
      </c>
      <c r="H49" s="67">
        <f t="shared" si="4"/>
        <v>20.91004509858189</v>
      </c>
      <c r="I49" s="60">
        <f t="shared" si="1"/>
        <v>4268536884.98</v>
      </c>
      <c r="J49" s="60">
        <f t="shared" si="2"/>
        <v>1106872136.9300001</v>
      </c>
      <c r="K49" s="67">
        <f t="shared" si="3"/>
        <v>25.930949333595514</v>
      </c>
    </row>
    <row r="50" spans="1:14" ht="65.25" customHeight="1">
      <c r="A50" s="76" t="s">
        <v>6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</row>
    <row r="51" spans="1:14" s="10" customFormat="1" ht="51" customHeight="1">
      <c r="A51" s="18" t="s">
        <v>12</v>
      </c>
      <c r="B51" s="19" t="s">
        <v>36</v>
      </c>
      <c r="C51" s="20">
        <f>C52+C54+C53</f>
        <v>229794355</v>
      </c>
      <c r="D51" s="20">
        <f>D52+D54+D53</f>
        <v>56006455.870000005</v>
      </c>
      <c r="E51" s="21">
        <f>D51/C51*100</f>
        <v>24.372424583710949</v>
      </c>
      <c r="F51" s="20">
        <f>F52+F54+F53</f>
        <v>0</v>
      </c>
      <c r="G51" s="20">
        <f>G52+G54+G53</f>
        <v>2111025.23</v>
      </c>
      <c r="H51" s="21"/>
      <c r="I51" s="20">
        <f>I52+I54+I53</f>
        <v>229794355</v>
      </c>
      <c r="J51" s="20">
        <f>J52+J54+J53</f>
        <v>58117481.100000001</v>
      </c>
      <c r="K51" s="21">
        <f>J51/I51*100</f>
        <v>25.291083020729555</v>
      </c>
      <c r="L51" s="11">
        <f>C51+F51-I51</f>
        <v>0</v>
      </c>
      <c r="N51" s="11"/>
    </row>
    <row r="52" spans="1:14" ht="109.5" customHeight="1">
      <c r="A52" s="22" t="s">
        <v>92</v>
      </c>
      <c r="B52" s="23" t="s">
        <v>63</v>
      </c>
      <c r="C52" s="24">
        <v>226108140</v>
      </c>
      <c r="D52" s="24">
        <v>55134050.350000001</v>
      </c>
      <c r="E52" s="25">
        <f t="shared" ref="E52:E118" si="5">D52/C52*100</f>
        <v>24.383929897437572</v>
      </c>
      <c r="F52" s="24"/>
      <c r="G52" s="24">
        <v>2088455.73</v>
      </c>
      <c r="H52" s="25"/>
      <c r="I52" s="24">
        <f>C52+F52</f>
        <v>226108140</v>
      </c>
      <c r="J52" s="24">
        <f t="shared" ref="I52:J54" si="6">D52+G52</f>
        <v>57222506.079999998</v>
      </c>
      <c r="K52" s="25">
        <f>J52/I52*100</f>
        <v>25.307583389080996</v>
      </c>
      <c r="L52" s="11">
        <f t="shared" ref="L52:L117" si="7">C52+F52-I52</f>
        <v>0</v>
      </c>
      <c r="N52" s="11"/>
    </row>
    <row r="53" spans="1:14" ht="102" customHeight="1">
      <c r="A53" s="22" t="s">
        <v>64</v>
      </c>
      <c r="B53" s="23" t="s">
        <v>37</v>
      </c>
      <c r="C53" s="24">
        <v>70000</v>
      </c>
      <c r="D53" s="24"/>
      <c r="E53" s="21">
        <f t="shared" si="5"/>
        <v>0</v>
      </c>
      <c r="F53" s="24"/>
      <c r="G53" s="24"/>
      <c r="H53" s="25"/>
      <c r="I53" s="24">
        <f t="shared" si="6"/>
        <v>70000</v>
      </c>
      <c r="J53" s="24">
        <f>D53+G53</f>
        <v>0</v>
      </c>
      <c r="K53" s="25">
        <f>J53/I53*100</f>
        <v>0</v>
      </c>
      <c r="L53" s="11">
        <f t="shared" si="7"/>
        <v>0</v>
      </c>
      <c r="N53" s="11"/>
    </row>
    <row r="54" spans="1:14" ht="66.75" customHeight="1">
      <c r="A54" s="22" t="s">
        <v>65</v>
      </c>
      <c r="B54" s="26" t="s">
        <v>38</v>
      </c>
      <c r="C54" s="24">
        <v>3616215</v>
      </c>
      <c r="D54" s="24">
        <v>872405.52</v>
      </c>
      <c r="E54" s="25">
        <f t="shared" si="5"/>
        <v>24.124824436600147</v>
      </c>
      <c r="F54" s="24"/>
      <c r="G54" s="24">
        <v>22569.5</v>
      </c>
      <c r="H54" s="25"/>
      <c r="I54" s="24">
        <f t="shared" si="6"/>
        <v>3616215</v>
      </c>
      <c r="J54" s="24">
        <f>D54+G54</f>
        <v>894975.02</v>
      </c>
      <c r="K54" s="25">
        <f t="shared" ref="K54:K75" si="8">J54/I54*100</f>
        <v>24.748943854278576</v>
      </c>
      <c r="L54" s="11">
        <f t="shared" si="7"/>
        <v>0</v>
      </c>
      <c r="N54" s="11"/>
    </row>
    <row r="55" spans="1:14" s="10" customFormat="1" ht="50.25" customHeight="1">
      <c r="A55" s="18" t="s">
        <v>39</v>
      </c>
      <c r="B55" s="27" t="s">
        <v>40</v>
      </c>
      <c r="C55" s="20">
        <f>SUM(C56:C71)</f>
        <v>1904782071.2</v>
      </c>
      <c r="D55" s="20">
        <f>SUM(D56:D71)</f>
        <v>462411145.11999995</v>
      </c>
      <c r="E55" s="21">
        <f t="shared" si="5"/>
        <v>24.27632809608944</v>
      </c>
      <c r="F55" s="20">
        <f>SUM(F56:F71)</f>
        <v>342059204.51999998</v>
      </c>
      <c r="G55" s="20">
        <f>SUM(G56:G71)</f>
        <v>56832230.950000003</v>
      </c>
      <c r="H55" s="21">
        <f>G55/F55*100</f>
        <v>16.614735168360909</v>
      </c>
      <c r="I55" s="20">
        <f>SUM(I56:I71)</f>
        <v>2246841275.7199998</v>
      </c>
      <c r="J55" s="20">
        <f>SUM(J56:J71)</f>
        <v>519243376.06999999</v>
      </c>
      <c r="K55" s="21">
        <f t="shared" si="8"/>
        <v>23.109926886295455</v>
      </c>
      <c r="L55" s="11">
        <f t="shared" si="7"/>
        <v>0</v>
      </c>
      <c r="N55" s="11"/>
    </row>
    <row r="56" spans="1:14" ht="64.5" customHeight="1">
      <c r="A56" s="22" t="s">
        <v>66</v>
      </c>
      <c r="B56" s="26" t="s">
        <v>41</v>
      </c>
      <c r="C56" s="24">
        <v>706985770.20000005</v>
      </c>
      <c r="D56" s="24">
        <v>158137390.86000001</v>
      </c>
      <c r="E56" s="25">
        <f t="shared" si="5"/>
        <v>22.367832214680124</v>
      </c>
      <c r="F56" s="24">
        <v>25760100</v>
      </c>
      <c r="G56" s="24">
        <v>6278329.0899999999</v>
      </c>
      <c r="H56" s="25">
        <f t="shared" ref="H56:H122" si="9">G56/F56*100</f>
        <v>24.372300922744863</v>
      </c>
      <c r="I56" s="24">
        <f>C56+F56</f>
        <v>732745870.20000005</v>
      </c>
      <c r="J56" s="24">
        <f>D56+G56</f>
        <v>164415719.95000002</v>
      </c>
      <c r="K56" s="25">
        <f t="shared" si="8"/>
        <v>22.43830045812792</v>
      </c>
      <c r="L56" s="11">
        <f t="shared" si="7"/>
        <v>0</v>
      </c>
      <c r="N56" s="11"/>
    </row>
    <row r="57" spans="1:14" ht="76.5" customHeight="1">
      <c r="A57" s="22" t="s">
        <v>93</v>
      </c>
      <c r="B57" s="26" t="s">
        <v>42</v>
      </c>
      <c r="C57" s="24">
        <v>415923388</v>
      </c>
      <c r="D57" s="24">
        <v>84268869.209999993</v>
      </c>
      <c r="E57" s="25">
        <f t="shared" si="5"/>
        <v>20.26067098924478</v>
      </c>
      <c r="F57" s="24">
        <v>7511901.6500000004</v>
      </c>
      <c r="G57" s="24">
        <v>2479019.14</v>
      </c>
      <c r="H57" s="25">
        <f t="shared" si="9"/>
        <v>33.001219338381517</v>
      </c>
      <c r="I57" s="24">
        <f>C57+F57</f>
        <v>423435289.64999998</v>
      </c>
      <c r="J57" s="24">
        <f>D57+G57</f>
        <v>86747888.349999994</v>
      </c>
      <c r="K57" s="25">
        <f t="shared" si="8"/>
        <v>20.486693119438257</v>
      </c>
      <c r="L57" s="11">
        <f t="shared" si="7"/>
        <v>0</v>
      </c>
      <c r="N57" s="11"/>
    </row>
    <row r="58" spans="1:14" ht="87" customHeight="1">
      <c r="A58" s="22" t="s">
        <v>94</v>
      </c>
      <c r="B58" s="26">
        <v>1030</v>
      </c>
      <c r="C58" s="24">
        <v>416447000</v>
      </c>
      <c r="D58" s="24">
        <v>136233515.88999999</v>
      </c>
      <c r="E58" s="25">
        <f t="shared" si="5"/>
        <v>32.713290260225186</v>
      </c>
      <c r="F58" s="24"/>
      <c r="G58" s="24"/>
      <c r="H58" s="25"/>
      <c r="I58" s="24">
        <f t="shared" ref="I58:J58" si="10">C58+F58</f>
        <v>416447000</v>
      </c>
      <c r="J58" s="24">
        <f t="shared" si="10"/>
        <v>136233515.88999999</v>
      </c>
      <c r="K58" s="25">
        <f t="shared" si="8"/>
        <v>32.713290260225186</v>
      </c>
      <c r="L58" s="11">
        <f t="shared" si="7"/>
        <v>0</v>
      </c>
      <c r="N58" s="11"/>
    </row>
    <row r="59" spans="1:14" ht="103.5" customHeight="1">
      <c r="A59" s="22" t="s">
        <v>88</v>
      </c>
      <c r="B59" s="26">
        <v>1070</v>
      </c>
      <c r="C59" s="24">
        <v>46670300</v>
      </c>
      <c r="D59" s="24">
        <v>9011879.6999999993</v>
      </c>
      <c r="E59" s="25">
        <f t="shared" si="5"/>
        <v>19.309667390181762</v>
      </c>
      <c r="F59" s="24"/>
      <c r="G59" s="24">
        <v>18400</v>
      </c>
      <c r="H59" s="25"/>
      <c r="I59" s="24">
        <f t="shared" ref="I59:J63" si="11">C59+F59</f>
        <v>46670300</v>
      </c>
      <c r="J59" s="24">
        <f t="shared" si="11"/>
        <v>9030279.6999999993</v>
      </c>
      <c r="K59" s="25">
        <f t="shared" si="8"/>
        <v>19.349092892053402</v>
      </c>
      <c r="L59" s="11">
        <f t="shared" si="7"/>
        <v>0</v>
      </c>
      <c r="N59" s="11"/>
    </row>
    <row r="60" spans="1:14" ht="70.5" customHeight="1">
      <c r="A60" s="22" t="s">
        <v>143</v>
      </c>
      <c r="B60" s="23" t="s">
        <v>95</v>
      </c>
      <c r="C60" s="24">
        <v>83685583</v>
      </c>
      <c r="D60" s="24">
        <v>19258594.539999999</v>
      </c>
      <c r="E60" s="25">
        <f t="shared" si="5"/>
        <v>23.013037430832021</v>
      </c>
      <c r="F60" s="24">
        <v>8755650</v>
      </c>
      <c r="G60" s="24">
        <v>2040665.17</v>
      </c>
      <c r="H60" s="25">
        <f t="shared" si="9"/>
        <v>23.306838098827615</v>
      </c>
      <c r="I60" s="24">
        <f t="shared" si="11"/>
        <v>92441233</v>
      </c>
      <c r="J60" s="24">
        <f t="shared" si="11"/>
        <v>21299259.710000001</v>
      </c>
      <c r="K60" s="25">
        <f t="shared" si="8"/>
        <v>23.040865010963234</v>
      </c>
      <c r="L60" s="11">
        <f t="shared" si="7"/>
        <v>0</v>
      </c>
      <c r="N60" s="11"/>
    </row>
    <row r="61" spans="1:14" ht="98.25" customHeight="1">
      <c r="A61" s="22" t="s">
        <v>89</v>
      </c>
      <c r="B61" s="23" t="s">
        <v>43</v>
      </c>
      <c r="C61" s="24">
        <v>163848100</v>
      </c>
      <c r="D61" s="24">
        <v>34570824.140000001</v>
      </c>
      <c r="E61" s="25">
        <f t="shared" si="5"/>
        <v>21.099313412850073</v>
      </c>
      <c r="F61" s="24">
        <v>173543800</v>
      </c>
      <c r="G61" s="24">
        <v>37005031.25</v>
      </c>
      <c r="H61" s="25">
        <f t="shared" si="9"/>
        <v>21.323165247044262</v>
      </c>
      <c r="I61" s="24">
        <f t="shared" si="11"/>
        <v>337391900</v>
      </c>
      <c r="J61" s="24">
        <f t="shared" si="11"/>
        <v>71575855.390000001</v>
      </c>
      <c r="K61" s="25">
        <f t="shared" si="8"/>
        <v>21.214455767906699</v>
      </c>
      <c r="L61" s="11">
        <f t="shared" si="7"/>
        <v>0</v>
      </c>
      <c r="N61" s="11"/>
    </row>
    <row r="62" spans="1:14" ht="63.75" customHeight="1">
      <c r="A62" s="22" t="s">
        <v>90</v>
      </c>
      <c r="B62" s="26">
        <v>1130</v>
      </c>
      <c r="C62" s="24">
        <v>7325300</v>
      </c>
      <c r="D62" s="24">
        <v>1072167.33</v>
      </c>
      <c r="E62" s="25">
        <f t="shared" si="5"/>
        <v>14.636497208305462</v>
      </c>
      <c r="F62" s="24"/>
      <c r="G62" s="24">
        <v>5171.04</v>
      </c>
      <c r="H62" s="25"/>
      <c r="I62" s="24">
        <f t="shared" si="11"/>
        <v>7325300</v>
      </c>
      <c r="J62" s="24">
        <f t="shared" si="11"/>
        <v>1077338.3700000001</v>
      </c>
      <c r="K62" s="25">
        <f t="shared" si="8"/>
        <v>14.707088719915909</v>
      </c>
      <c r="L62" s="11">
        <f t="shared" si="7"/>
        <v>0</v>
      </c>
      <c r="N62" s="11"/>
    </row>
    <row r="63" spans="1:14" ht="63.75" customHeight="1">
      <c r="A63" s="22" t="s">
        <v>67</v>
      </c>
      <c r="B63" s="26">
        <v>1140</v>
      </c>
      <c r="C63" s="24">
        <v>18004400</v>
      </c>
      <c r="D63" s="24">
        <v>3889574.93</v>
      </c>
      <c r="E63" s="25">
        <f t="shared" si="5"/>
        <v>21.603468763191223</v>
      </c>
      <c r="F63" s="28"/>
      <c r="G63" s="24"/>
      <c r="H63" s="25"/>
      <c r="I63" s="24">
        <f t="shared" si="11"/>
        <v>18004400</v>
      </c>
      <c r="J63" s="24">
        <f t="shared" si="11"/>
        <v>3889574.93</v>
      </c>
      <c r="K63" s="25">
        <f t="shared" si="8"/>
        <v>21.603468763191223</v>
      </c>
      <c r="L63" s="11">
        <f t="shared" si="7"/>
        <v>0</v>
      </c>
      <c r="N63" s="11"/>
    </row>
    <row r="64" spans="1:14" ht="89.25" customHeight="1">
      <c r="A64" s="22" t="s">
        <v>86</v>
      </c>
      <c r="B64" s="26">
        <v>1150</v>
      </c>
      <c r="C64" s="24">
        <v>8849430</v>
      </c>
      <c r="D64" s="24">
        <v>2164613.59</v>
      </c>
      <c r="E64" s="25">
        <f>D64/C64*100</f>
        <v>24.460486042603872</v>
      </c>
      <c r="F64" s="24"/>
      <c r="G64" s="24"/>
      <c r="H64" s="25"/>
      <c r="I64" s="24">
        <f>C64+F64</f>
        <v>8849430</v>
      </c>
      <c r="J64" s="24">
        <f t="shared" ref="J64:J65" si="12">D64+G64</f>
        <v>2164613.59</v>
      </c>
      <c r="K64" s="25">
        <f t="shared" si="8"/>
        <v>24.460486042603872</v>
      </c>
      <c r="L64" s="11">
        <f t="shared" si="7"/>
        <v>0</v>
      </c>
      <c r="N64" s="12"/>
    </row>
    <row r="65" spans="1:18" ht="132.75" customHeight="1">
      <c r="A65" s="22" t="s">
        <v>123</v>
      </c>
      <c r="B65" s="26">
        <v>1180</v>
      </c>
      <c r="C65" s="24">
        <v>2313000</v>
      </c>
      <c r="D65" s="24"/>
      <c r="E65" s="25">
        <f>D65/C65*100</f>
        <v>0</v>
      </c>
      <c r="F65" s="24">
        <v>27590900</v>
      </c>
      <c r="G65" s="24"/>
      <c r="H65" s="25">
        <f t="shared" si="9"/>
        <v>0</v>
      </c>
      <c r="I65" s="24">
        <f>C65+F65</f>
        <v>29903900</v>
      </c>
      <c r="J65" s="24">
        <f t="shared" si="12"/>
        <v>0</v>
      </c>
      <c r="K65" s="25">
        <f t="shared" si="8"/>
        <v>0</v>
      </c>
      <c r="L65" s="11">
        <f t="shared" si="7"/>
        <v>0</v>
      </c>
      <c r="N65" s="12"/>
    </row>
    <row r="66" spans="1:18" ht="182.25" customHeight="1">
      <c r="A66" s="22" t="s">
        <v>135</v>
      </c>
      <c r="B66" s="26">
        <v>1200</v>
      </c>
      <c r="C66" s="24">
        <v>4325100</v>
      </c>
      <c r="D66" s="24">
        <v>1073475.3500000001</v>
      </c>
      <c r="E66" s="25">
        <f t="shared" si="5"/>
        <v>24.819665441261478</v>
      </c>
      <c r="F66" s="24"/>
      <c r="G66" s="24"/>
      <c r="H66" s="25"/>
      <c r="I66" s="24">
        <f t="shared" ref="I66:J66" si="13">C66+F66</f>
        <v>4325100</v>
      </c>
      <c r="J66" s="24">
        <f t="shared" si="13"/>
        <v>1073475.3500000001</v>
      </c>
      <c r="K66" s="25">
        <f>J66/I66*100</f>
        <v>24.819665441261478</v>
      </c>
      <c r="L66" s="11">
        <f t="shared" si="7"/>
        <v>0</v>
      </c>
      <c r="N66" s="12"/>
    </row>
    <row r="67" spans="1:18" ht="207.75" customHeight="1">
      <c r="A67" s="54" t="s">
        <v>119</v>
      </c>
      <c r="B67" s="55">
        <v>1290</v>
      </c>
      <c r="C67" s="24"/>
      <c r="D67" s="24"/>
      <c r="E67" s="25"/>
      <c r="F67" s="24">
        <v>3045600</v>
      </c>
      <c r="G67" s="24"/>
      <c r="H67" s="25">
        <f t="shared" si="9"/>
        <v>0</v>
      </c>
      <c r="I67" s="24">
        <f t="shared" ref="I67:I70" si="14">C67+F67</f>
        <v>3045600</v>
      </c>
      <c r="J67" s="24">
        <f t="shared" ref="J67:J70" si="15">D67+G67</f>
        <v>0</v>
      </c>
      <c r="K67" s="25">
        <f t="shared" ref="K67:K71" si="16">J67/I67*100</f>
        <v>0</v>
      </c>
      <c r="L67" s="11">
        <f t="shared" si="7"/>
        <v>0</v>
      </c>
      <c r="N67" s="12"/>
    </row>
    <row r="68" spans="1:18" ht="72" customHeight="1">
      <c r="A68" s="56" t="s">
        <v>144</v>
      </c>
      <c r="B68" s="55">
        <v>1300</v>
      </c>
      <c r="C68" s="24"/>
      <c r="D68" s="24"/>
      <c r="E68" s="25"/>
      <c r="F68" s="24">
        <v>66288152.869999997</v>
      </c>
      <c r="G68" s="24">
        <v>37003.599999999999</v>
      </c>
      <c r="H68" s="25">
        <f t="shared" si="9"/>
        <v>5.5822342904272869E-2</v>
      </c>
      <c r="I68" s="24">
        <f t="shared" ref="I68" si="17">C68+F68</f>
        <v>66288152.869999997</v>
      </c>
      <c r="J68" s="24">
        <f t="shared" ref="J68" si="18">D68+G68</f>
        <v>37003.599999999999</v>
      </c>
      <c r="K68" s="25">
        <f t="shared" si="16"/>
        <v>5.5822342904272869E-2</v>
      </c>
      <c r="L68" s="11"/>
      <c r="N68" s="12"/>
    </row>
    <row r="69" spans="1:18" ht="156" customHeight="1">
      <c r="A69" s="56" t="s">
        <v>145</v>
      </c>
      <c r="B69" s="55">
        <v>1310</v>
      </c>
      <c r="C69" s="24"/>
      <c r="D69" s="24"/>
      <c r="E69" s="25"/>
      <c r="F69" s="24">
        <v>100000</v>
      </c>
      <c r="G69" s="24"/>
      <c r="H69" s="25"/>
      <c r="I69" s="24">
        <f t="shared" ref="I69" si="19">C69+F69</f>
        <v>100000</v>
      </c>
      <c r="J69" s="24">
        <f t="shared" ref="J69" si="20">D69+G69</f>
        <v>0</v>
      </c>
      <c r="K69" s="25"/>
      <c r="L69" s="11"/>
      <c r="N69" s="12"/>
    </row>
    <row r="70" spans="1:18" ht="96.75" customHeight="1">
      <c r="A70" s="54" t="s">
        <v>124</v>
      </c>
      <c r="B70" s="55">
        <v>1400</v>
      </c>
      <c r="C70" s="24"/>
      <c r="D70" s="24"/>
      <c r="E70" s="25"/>
      <c r="F70" s="24">
        <v>29463100</v>
      </c>
      <c r="G70" s="24">
        <v>8968611.6600000001</v>
      </c>
      <c r="H70" s="25"/>
      <c r="I70" s="24">
        <f t="shared" si="14"/>
        <v>29463100</v>
      </c>
      <c r="J70" s="24">
        <f t="shared" si="15"/>
        <v>8968611.6600000001</v>
      </c>
      <c r="K70" s="25">
        <f t="shared" si="16"/>
        <v>30.440149407224631</v>
      </c>
      <c r="L70" s="11">
        <f t="shared" si="7"/>
        <v>0</v>
      </c>
      <c r="N70" s="12"/>
    </row>
    <row r="71" spans="1:18" ht="126" customHeight="1">
      <c r="A71" s="68" t="s">
        <v>134</v>
      </c>
      <c r="B71" s="55">
        <v>1600</v>
      </c>
      <c r="C71" s="24">
        <v>30404700</v>
      </c>
      <c r="D71" s="24">
        <v>12730239.58</v>
      </c>
      <c r="E71" s="25">
        <f t="shared" si="5"/>
        <v>41.86931487566067</v>
      </c>
      <c r="F71" s="24"/>
      <c r="G71" s="24"/>
      <c r="H71" s="25"/>
      <c r="I71" s="24">
        <f t="shared" ref="I71" si="21">C71+F71</f>
        <v>30404700</v>
      </c>
      <c r="J71" s="24">
        <f t="shared" ref="J71" si="22">D71+G71</f>
        <v>12730239.58</v>
      </c>
      <c r="K71" s="25">
        <f t="shared" si="16"/>
        <v>41.86931487566067</v>
      </c>
      <c r="L71" s="11"/>
      <c r="N71" s="12"/>
    </row>
    <row r="72" spans="1:18" s="10" customFormat="1" ht="62.25" customHeight="1">
      <c r="A72" s="18" t="s">
        <v>44</v>
      </c>
      <c r="B72" s="27" t="s">
        <v>45</v>
      </c>
      <c r="C72" s="20">
        <f>+C74+C73</f>
        <v>120323200</v>
      </c>
      <c r="D72" s="20">
        <f>+D74+D73</f>
        <v>37891917.079999998</v>
      </c>
      <c r="E72" s="21">
        <f t="shared" si="5"/>
        <v>31.491779706656736</v>
      </c>
      <c r="F72" s="20">
        <f>F74+F73</f>
        <v>2520488.0499999998</v>
      </c>
      <c r="G72" s="20">
        <f>G74+G73</f>
        <v>2429690.98</v>
      </c>
      <c r="H72" s="21">
        <f t="shared" si="9"/>
        <v>96.397639338143264</v>
      </c>
      <c r="I72" s="20">
        <f>+I74+I73</f>
        <v>122843688.05</v>
      </c>
      <c r="J72" s="20">
        <f>+J74+J73</f>
        <v>40321608.059999995</v>
      </c>
      <c r="K72" s="21">
        <f t="shared" si="8"/>
        <v>32.823508232338519</v>
      </c>
      <c r="L72" s="11">
        <f t="shared" si="7"/>
        <v>0</v>
      </c>
      <c r="N72" s="11"/>
    </row>
    <row r="73" spans="1:18" s="10" customFormat="1" ht="68.25" customHeight="1">
      <c r="A73" s="56" t="s">
        <v>116</v>
      </c>
      <c r="B73" s="26">
        <v>2010</v>
      </c>
      <c r="C73" s="20"/>
      <c r="D73" s="20"/>
      <c r="E73" s="21"/>
      <c r="F73" s="24"/>
      <c r="G73" s="24">
        <v>1522685.93</v>
      </c>
      <c r="H73" s="25"/>
      <c r="I73" s="24">
        <f>C73+F73</f>
        <v>0</v>
      </c>
      <c r="J73" s="24">
        <f>D73+G73</f>
        <v>1522685.93</v>
      </c>
      <c r="K73" s="25"/>
      <c r="L73" s="11">
        <f t="shared" si="7"/>
        <v>0</v>
      </c>
      <c r="N73" s="11"/>
    </row>
    <row r="74" spans="1:18" ht="93.75" customHeight="1">
      <c r="A74" s="22" t="s">
        <v>146</v>
      </c>
      <c r="B74" s="26">
        <v>2150</v>
      </c>
      <c r="C74" s="24">
        <v>120323200</v>
      </c>
      <c r="D74" s="24">
        <v>37891917.079999998</v>
      </c>
      <c r="E74" s="25">
        <f t="shared" si="5"/>
        <v>31.491779706656736</v>
      </c>
      <c r="F74" s="24">
        <v>2520488.0499999998</v>
      </c>
      <c r="G74" s="24">
        <v>907005.05</v>
      </c>
      <c r="H74" s="25">
        <f t="shared" si="9"/>
        <v>35.985294594037057</v>
      </c>
      <c r="I74" s="24">
        <f>C74+F74</f>
        <v>122843688.05</v>
      </c>
      <c r="J74" s="24">
        <f>D74+G74</f>
        <v>38798922.129999995</v>
      </c>
      <c r="K74" s="25">
        <f t="shared" si="8"/>
        <v>31.583976959571586</v>
      </c>
      <c r="L74" s="11">
        <f t="shared" si="7"/>
        <v>0</v>
      </c>
      <c r="N74" s="11"/>
    </row>
    <row r="75" spans="1:18" s="10" customFormat="1" ht="85.5" customHeight="1">
      <c r="A75" s="18" t="s">
        <v>46</v>
      </c>
      <c r="B75" s="27" t="s">
        <v>47</v>
      </c>
      <c r="C75" s="20">
        <f>SUM(C76:C86)</f>
        <v>132498937.88</v>
      </c>
      <c r="D75" s="20">
        <f>SUM(D76:D86)</f>
        <v>29422356.199999996</v>
      </c>
      <c r="E75" s="21">
        <f t="shared" si="5"/>
        <v>22.20572985018708</v>
      </c>
      <c r="F75" s="20">
        <f>SUM(F76:F86)</f>
        <v>102500</v>
      </c>
      <c r="G75" s="20">
        <f>SUM(G76:G86)</f>
        <v>7333056.96</v>
      </c>
      <c r="H75" s="21"/>
      <c r="I75" s="20">
        <f>SUM(I76:I86)</f>
        <v>132601437.88</v>
      </c>
      <c r="J75" s="20">
        <f>SUM(J76:J86)</f>
        <v>36755413.159999996</v>
      </c>
      <c r="K75" s="21">
        <f t="shared" si="8"/>
        <v>27.718713874929811</v>
      </c>
      <c r="L75" s="11">
        <f t="shared" si="7"/>
        <v>0</v>
      </c>
      <c r="N75" s="11"/>
      <c r="R75" s="11">
        <f>131617061-I75</f>
        <v>-984376.87999999523</v>
      </c>
    </row>
    <row r="76" spans="1:18" ht="147.75" customHeight="1">
      <c r="A76" s="22" t="s">
        <v>91</v>
      </c>
      <c r="B76" s="26">
        <v>3030</v>
      </c>
      <c r="C76" s="24">
        <v>2003600</v>
      </c>
      <c r="D76" s="24">
        <v>197527.3</v>
      </c>
      <c r="E76" s="25">
        <f t="shared" si="5"/>
        <v>9.8586194849271305</v>
      </c>
      <c r="F76" s="24"/>
      <c r="G76" s="24"/>
      <c r="H76" s="21"/>
      <c r="I76" s="24">
        <f>C76+F76</f>
        <v>2003600</v>
      </c>
      <c r="J76" s="24">
        <f>D76+G76</f>
        <v>197527.3</v>
      </c>
      <c r="K76" s="25">
        <f t="shared" ref="K76:K86" si="23">J76/I76*100</f>
        <v>9.8586194849271305</v>
      </c>
      <c r="L76" s="11">
        <f t="shared" si="7"/>
        <v>0</v>
      </c>
      <c r="N76" s="11"/>
    </row>
    <row r="77" spans="1:18" ht="107.25" customHeight="1">
      <c r="A77" s="22" t="s">
        <v>68</v>
      </c>
      <c r="B77" s="26">
        <v>3050</v>
      </c>
      <c r="C77" s="24">
        <v>580400</v>
      </c>
      <c r="D77" s="24">
        <v>116349.48</v>
      </c>
      <c r="E77" s="25">
        <f t="shared" si="5"/>
        <v>20.046430048242591</v>
      </c>
      <c r="F77" s="24"/>
      <c r="G77" s="24"/>
      <c r="H77" s="21"/>
      <c r="I77" s="24">
        <f t="shared" ref="I77:J81" si="24">C77+F77</f>
        <v>580400</v>
      </c>
      <c r="J77" s="24">
        <f t="shared" si="24"/>
        <v>116349.48</v>
      </c>
      <c r="K77" s="25">
        <f t="shared" si="23"/>
        <v>20.046430048242591</v>
      </c>
      <c r="L77" s="11">
        <f t="shared" si="7"/>
        <v>0</v>
      </c>
      <c r="N77" s="11"/>
    </row>
    <row r="78" spans="1:18" ht="140.25" customHeight="1">
      <c r="A78" s="22" t="s">
        <v>78</v>
      </c>
      <c r="B78" s="26">
        <v>3100</v>
      </c>
      <c r="C78" s="24">
        <v>43509197</v>
      </c>
      <c r="D78" s="24">
        <v>9446745.4800000004</v>
      </c>
      <c r="E78" s="25">
        <f t="shared" si="5"/>
        <v>21.712065796112029</v>
      </c>
      <c r="F78" s="24">
        <v>52500</v>
      </c>
      <c r="G78" s="24">
        <v>75148.509999999995</v>
      </c>
      <c r="H78" s="25">
        <f t="shared" si="9"/>
        <v>143.14001904761903</v>
      </c>
      <c r="I78" s="24">
        <f t="shared" si="24"/>
        <v>43561697</v>
      </c>
      <c r="J78" s="24">
        <f t="shared" si="24"/>
        <v>9521893.9900000002</v>
      </c>
      <c r="K78" s="25">
        <f t="shared" si="23"/>
        <v>21.858409212111273</v>
      </c>
      <c r="L78" s="11">
        <f t="shared" si="7"/>
        <v>0</v>
      </c>
      <c r="N78" s="11"/>
    </row>
    <row r="79" spans="1:18" ht="87.75" customHeight="1">
      <c r="A79" s="22" t="s">
        <v>125</v>
      </c>
      <c r="B79" s="26">
        <v>3110</v>
      </c>
      <c r="C79" s="24">
        <v>28783</v>
      </c>
      <c r="D79" s="24">
        <v>14397.5</v>
      </c>
      <c r="E79" s="25">
        <f t="shared" si="5"/>
        <v>50.02084563805024</v>
      </c>
      <c r="F79" s="24"/>
      <c r="G79" s="24"/>
      <c r="H79" s="25"/>
      <c r="I79" s="24">
        <f t="shared" si="24"/>
        <v>28783</v>
      </c>
      <c r="J79" s="24">
        <f t="shared" si="24"/>
        <v>14397.5</v>
      </c>
      <c r="K79" s="25">
        <f t="shared" si="23"/>
        <v>50.02084563805024</v>
      </c>
      <c r="L79" s="11">
        <f t="shared" si="7"/>
        <v>0</v>
      </c>
      <c r="N79" s="11"/>
    </row>
    <row r="80" spans="1:18" ht="96" customHeight="1">
      <c r="A80" s="22" t="s">
        <v>79</v>
      </c>
      <c r="B80" s="26">
        <v>3120</v>
      </c>
      <c r="C80" s="24">
        <v>11139695</v>
      </c>
      <c r="D80" s="24">
        <v>2584583.0299999998</v>
      </c>
      <c r="E80" s="25">
        <f t="shared" si="5"/>
        <v>23.201560096573559</v>
      </c>
      <c r="F80" s="24">
        <v>50000</v>
      </c>
      <c r="G80" s="24">
        <v>7228445.9100000001</v>
      </c>
      <c r="H80" s="25"/>
      <c r="I80" s="24">
        <f t="shared" si="24"/>
        <v>11189695</v>
      </c>
      <c r="J80" s="24">
        <f t="shared" si="24"/>
        <v>9813028.9399999995</v>
      </c>
      <c r="K80" s="25">
        <f t="shared" si="23"/>
        <v>87.697018908915751</v>
      </c>
      <c r="L80" s="11">
        <f t="shared" si="7"/>
        <v>0</v>
      </c>
      <c r="N80" s="11"/>
    </row>
    <row r="81" spans="1:14" ht="98.25" customHeight="1">
      <c r="A81" s="22" t="s">
        <v>136</v>
      </c>
      <c r="B81" s="26">
        <v>3130</v>
      </c>
      <c r="C81" s="24">
        <v>16163046</v>
      </c>
      <c r="D81" s="24">
        <v>2841970.31</v>
      </c>
      <c r="E81" s="25">
        <f t="shared" si="5"/>
        <v>17.583135691131485</v>
      </c>
      <c r="F81" s="24"/>
      <c r="G81" s="24">
        <v>29462.54</v>
      </c>
      <c r="H81" s="25"/>
      <c r="I81" s="24">
        <f t="shared" si="24"/>
        <v>16163046</v>
      </c>
      <c r="J81" s="24">
        <f t="shared" si="24"/>
        <v>2871432.85</v>
      </c>
      <c r="K81" s="25">
        <f t="shared" si="23"/>
        <v>17.765419030546596</v>
      </c>
      <c r="L81" s="11">
        <f t="shared" si="7"/>
        <v>0</v>
      </c>
      <c r="N81" s="11"/>
    </row>
    <row r="82" spans="1:14" ht="187.5" customHeight="1">
      <c r="A82" s="22" t="s">
        <v>69</v>
      </c>
      <c r="B82" s="26">
        <v>3160</v>
      </c>
      <c r="C82" s="24">
        <v>13456300</v>
      </c>
      <c r="D82" s="24">
        <v>3438190.9</v>
      </c>
      <c r="E82" s="25">
        <f t="shared" si="5"/>
        <v>25.550789592978752</v>
      </c>
      <c r="F82" s="24"/>
      <c r="G82" s="24"/>
      <c r="H82" s="25"/>
      <c r="I82" s="24">
        <f t="shared" ref="I82:J83" si="25">C82+F82</f>
        <v>13456300</v>
      </c>
      <c r="J82" s="24">
        <f t="shared" si="25"/>
        <v>3438190.9</v>
      </c>
      <c r="K82" s="25">
        <f t="shared" si="23"/>
        <v>25.550789592978752</v>
      </c>
      <c r="L82" s="11">
        <f t="shared" si="7"/>
        <v>0</v>
      </c>
      <c r="N82" s="11"/>
    </row>
    <row r="83" spans="1:14" ht="189.75" customHeight="1">
      <c r="A83" s="22" t="s">
        <v>70</v>
      </c>
      <c r="B83" s="26">
        <v>3180</v>
      </c>
      <c r="C83" s="24">
        <v>7745300</v>
      </c>
      <c r="D83" s="24">
        <v>2296038.33</v>
      </c>
      <c r="E83" s="25">
        <f t="shared" si="5"/>
        <v>29.64427885298181</v>
      </c>
      <c r="F83" s="24"/>
      <c r="G83" s="24"/>
      <c r="H83" s="25"/>
      <c r="I83" s="24">
        <f t="shared" si="25"/>
        <v>7745300</v>
      </c>
      <c r="J83" s="24">
        <f t="shared" si="25"/>
        <v>2296038.33</v>
      </c>
      <c r="K83" s="25">
        <f t="shared" si="23"/>
        <v>29.64427885298181</v>
      </c>
      <c r="L83" s="11">
        <f t="shared" si="7"/>
        <v>0</v>
      </c>
      <c r="N83" s="11"/>
    </row>
    <row r="84" spans="1:14" ht="81" customHeight="1">
      <c r="A84" s="22" t="s">
        <v>118</v>
      </c>
      <c r="B84" s="26">
        <v>3190</v>
      </c>
      <c r="C84" s="24">
        <v>1091400</v>
      </c>
      <c r="D84" s="24">
        <v>82257.56</v>
      </c>
      <c r="E84" s="25">
        <f t="shared" si="5"/>
        <v>7.5368847352024924</v>
      </c>
      <c r="F84" s="24"/>
      <c r="G84" s="24"/>
      <c r="H84" s="25"/>
      <c r="I84" s="24">
        <f t="shared" ref="I84" si="26">C84+F84</f>
        <v>1091400</v>
      </c>
      <c r="J84" s="24">
        <f t="shared" ref="J84" si="27">D84+G84</f>
        <v>82257.56</v>
      </c>
      <c r="K84" s="25">
        <f t="shared" ref="K84" si="28">J84/I84*100</f>
        <v>7.5368847352024924</v>
      </c>
      <c r="L84" s="11">
        <f t="shared" si="7"/>
        <v>0</v>
      </c>
      <c r="N84" s="11"/>
    </row>
    <row r="85" spans="1:14" ht="81.75" customHeight="1">
      <c r="A85" s="22" t="s">
        <v>14</v>
      </c>
      <c r="B85" s="26">
        <v>3210</v>
      </c>
      <c r="C85" s="24">
        <v>27890</v>
      </c>
      <c r="D85" s="24"/>
      <c r="E85" s="25">
        <f t="shared" si="5"/>
        <v>0</v>
      </c>
      <c r="F85" s="24"/>
      <c r="G85" s="24"/>
      <c r="H85" s="25"/>
      <c r="I85" s="24">
        <f t="shared" ref="I85:J86" si="29">C85+F85</f>
        <v>27890</v>
      </c>
      <c r="J85" s="24">
        <f t="shared" si="29"/>
        <v>0</v>
      </c>
      <c r="K85" s="25">
        <f t="shared" si="23"/>
        <v>0</v>
      </c>
      <c r="L85" s="11">
        <f t="shared" si="7"/>
        <v>0</v>
      </c>
      <c r="N85" s="11"/>
    </row>
    <row r="86" spans="1:14" ht="70.5" customHeight="1">
      <c r="A86" s="22" t="s">
        <v>80</v>
      </c>
      <c r="B86" s="26">
        <v>3240</v>
      </c>
      <c r="C86" s="24">
        <v>36753326.880000003</v>
      </c>
      <c r="D86" s="24">
        <v>8404296.3100000005</v>
      </c>
      <c r="E86" s="25">
        <f t="shared" si="5"/>
        <v>22.86676342917232</v>
      </c>
      <c r="F86" s="24"/>
      <c r="G86" s="24"/>
      <c r="H86" s="21"/>
      <c r="I86" s="24">
        <f t="shared" si="29"/>
        <v>36753326.880000003</v>
      </c>
      <c r="J86" s="24">
        <f t="shared" si="29"/>
        <v>8404296.3100000005</v>
      </c>
      <c r="K86" s="25">
        <f t="shared" si="23"/>
        <v>22.86676342917232</v>
      </c>
      <c r="L86" s="11">
        <f t="shared" si="7"/>
        <v>0</v>
      </c>
      <c r="N86" s="11"/>
    </row>
    <row r="87" spans="1:14" s="10" customFormat="1" ht="60" customHeight="1">
      <c r="A87" s="18" t="s">
        <v>48</v>
      </c>
      <c r="B87" s="27" t="s">
        <v>49</v>
      </c>
      <c r="C87" s="20">
        <f>C88+C89+C90+C91</f>
        <v>34945469</v>
      </c>
      <c r="D87" s="20">
        <f>D88+D89+D90+D91</f>
        <v>7176543.9100000001</v>
      </c>
      <c r="E87" s="21">
        <f t="shared" si="5"/>
        <v>20.53640748103853</v>
      </c>
      <c r="F87" s="20">
        <f>F88+F89+F90+F91</f>
        <v>838955</v>
      </c>
      <c r="G87" s="20">
        <f>G88+G89+G90+G91</f>
        <v>114187.95999999999</v>
      </c>
      <c r="H87" s="21">
        <f t="shared" si="9"/>
        <v>13.610737167070939</v>
      </c>
      <c r="I87" s="20">
        <f>I88+I89+I90+I91</f>
        <v>35784424</v>
      </c>
      <c r="J87" s="20">
        <f>J88+J89+J90+J91</f>
        <v>7290731.8700000001</v>
      </c>
      <c r="K87" s="21">
        <f t="shared" ref="K87:K96" si="30">J87/I87*100</f>
        <v>20.374037234747721</v>
      </c>
      <c r="L87" s="11">
        <f t="shared" si="7"/>
        <v>0</v>
      </c>
      <c r="N87" s="11"/>
    </row>
    <row r="88" spans="1:14" ht="63.75" customHeight="1">
      <c r="A88" s="22" t="s">
        <v>71</v>
      </c>
      <c r="B88" s="26" t="s">
        <v>50</v>
      </c>
      <c r="C88" s="24">
        <v>12107540</v>
      </c>
      <c r="D88" s="24">
        <v>2621663.46</v>
      </c>
      <c r="E88" s="25">
        <f t="shared" si="5"/>
        <v>21.653147212398224</v>
      </c>
      <c r="F88" s="24">
        <v>380955</v>
      </c>
      <c r="G88" s="24">
        <v>53042.01</v>
      </c>
      <c r="H88" s="25">
        <f t="shared" si="9"/>
        <v>13.923431901405678</v>
      </c>
      <c r="I88" s="24">
        <f t="shared" ref="I88:J91" si="31">C88+F88</f>
        <v>12488495</v>
      </c>
      <c r="J88" s="24">
        <f t="shared" si="31"/>
        <v>2674705.4699999997</v>
      </c>
      <c r="K88" s="25">
        <f t="shared" si="30"/>
        <v>21.417356294733672</v>
      </c>
      <c r="L88" s="11">
        <f t="shared" si="7"/>
        <v>0</v>
      </c>
      <c r="N88" s="11"/>
    </row>
    <row r="89" spans="1:14" ht="108.75" customHeight="1">
      <c r="A89" s="22" t="s">
        <v>72</v>
      </c>
      <c r="B89" s="26" t="s">
        <v>51</v>
      </c>
      <c r="C89" s="24">
        <v>12707730</v>
      </c>
      <c r="D89" s="24">
        <v>2934160.17</v>
      </c>
      <c r="E89" s="25">
        <f t="shared" si="5"/>
        <v>23.089569655634797</v>
      </c>
      <c r="F89" s="24">
        <v>458000</v>
      </c>
      <c r="G89" s="24">
        <v>61145.95</v>
      </c>
      <c r="H89" s="25">
        <f t="shared" si="9"/>
        <v>13.350644104803495</v>
      </c>
      <c r="I89" s="24">
        <f t="shared" si="31"/>
        <v>13165730</v>
      </c>
      <c r="J89" s="24">
        <f t="shared" si="31"/>
        <v>2995306.12</v>
      </c>
      <c r="K89" s="25">
        <f t="shared" si="30"/>
        <v>22.750778878193614</v>
      </c>
      <c r="L89" s="11">
        <f t="shared" si="7"/>
        <v>0</v>
      </c>
      <c r="N89" s="11"/>
    </row>
    <row r="90" spans="1:14" ht="65.25" customHeight="1">
      <c r="A90" s="22" t="s">
        <v>73</v>
      </c>
      <c r="B90" s="26">
        <v>4070</v>
      </c>
      <c r="C90" s="24">
        <v>1432700</v>
      </c>
      <c r="D90" s="24">
        <v>357400</v>
      </c>
      <c r="E90" s="25">
        <f t="shared" si="5"/>
        <v>24.945906330704265</v>
      </c>
      <c r="F90" s="24"/>
      <c r="G90" s="24"/>
      <c r="H90" s="25"/>
      <c r="I90" s="24">
        <f t="shared" si="31"/>
        <v>1432700</v>
      </c>
      <c r="J90" s="24">
        <f t="shared" si="31"/>
        <v>357400</v>
      </c>
      <c r="K90" s="25">
        <f t="shared" si="30"/>
        <v>24.945906330704265</v>
      </c>
      <c r="L90" s="11">
        <f t="shared" si="7"/>
        <v>0</v>
      </c>
      <c r="N90" s="11"/>
    </row>
    <row r="91" spans="1:14" ht="90.75" customHeight="1">
      <c r="A91" s="22" t="s">
        <v>81</v>
      </c>
      <c r="B91" s="26">
        <v>4080</v>
      </c>
      <c r="C91" s="24">
        <v>8697499</v>
      </c>
      <c r="D91" s="24">
        <v>1263320.28</v>
      </c>
      <c r="E91" s="25">
        <f t="shared" si="5"/>
        <v>14.525098306996068</v>
      </c>
      <c r="F91" s="24"/>
      <c r="G91" s="24"/>
      <c r="H91" s="25"/>
      <c r="I91" s="24">
        <f t="shared" si="31"/>
        <v>8697499</v>
      </c>
      <c r="J91" s="24">
        <f t="shared" si="31"/>
        <v>1263320.28</v>
      </c>
      <c r="K91" s="25">
        <f t="shared" si="30"/>
        <v>14.525098306996068</v>
      </c>
      <c r="L91" s="11">
        <f t="shared" si="7"/>
        <v>0</v>
      </c>
      <c r="N91" s="11"/>
    </row>
    <row r="92" spans="1:14" s="10" customFormat="1" ht="68.25" customHeight="1">
      <c r="A92" s="18" t="s">
        <v>52</v>
      </c>
      <c r="B92" s="27" t="s">
        <v>53</v>
      </c>
      <c r="C92" s="20">
        <f>C93+C94+C95+C96</f>
        <v>39794771</v>
      </c>
      <c r="D92" s="20">
        <f>D93+D94+D95+D96</f>
        <v>7610074.3200000003</v>
      </c>
      <c r="E92" s="21">
        <f t="shared" si="5"/>
        <v>19.123302204704231</v>
      </c>
      <c r="F92" s="20">
        <f>F93+F94+F95+F96</f>
        <v>0</v>
      </c>
      <c r="G92" s="20">
        <f>G93+G94+G95+G96</f>
        <v>107658.56</v>
      </c>
      <c r="H92" s="21"/>
      <c r="I92" s="20">
        <f>I93+I94+I95+I96</f>
        <v>39794771</v>
      </c>
      <c r="J92" s="20">
        <f>J93+J94+J95+J96</f>
        <v>7717732.8799999999</v>
      </c>
      <c r="K92" s="21">
        <f t="shared" si="30"/>
        <v>19.39383664250763</v>
      </c>
      <c r="L92" s="11">
        <f t="shared" si="7"/>
        <v>0</v>
      </c>
      <c r="N92" s="11"/>
    </row>
    <row r="93" spans="1:14" ht="62.25" customHeight="1">
      <c r="A93" s="22" t="s">
        <v>54</v>
      </c>
      <c r="B93" s="26">
        <v>5010</v>
      </c>
      <c r="C93" s="24">
        <v>2657860</v>
      </c>
      <c r="D93" s="24">
        <v>417630.2</v>
      </c>
      <c r="E93" s="25">
        <f t="shared" si="5"/>
        <v>15.713024764284048</v>
      </c>
      <c r="F93" s="24"/>
      <c r="G93" s="24"/>
      <c r="H93" s="21"/>
      <c r="I93" s="24">
        <f t="shared" ref="I93:J98" si="32">C93+F93</f>
        <v>2657860</v>
      </c>
      <c r="J93" s="24">
        <f t="shared" si="32"/>
        <v>417630.2</v>
      </c>
      <c r="K93" s="25">
        <f t="shared" si="30"/>
        <v>15.713024764284048</v>
      </c>
      <c r="L93" s="11">
        <f t="shared" si="7"/>
        <v>0</v>
      </c>
      <c r="N93" s="11"/>
    </row>
    <row r="94" spans="1:14" ht="102" customHeight="1">
      <c r="A94" s="22" t="s">
        <v>137</v>
      </c>
      <c r="B94" s="26">
        <v>5020</v>
      </c>
      <c r="C94" s="24">
        <v>55400</v>
      </c>
      <c r="D94" s="24"/>
      <c r="E94" s="25">
        <f t="shared" si="5"/>
        <v>0</v>
      </c>
      <c r="F94" s="24"/>
      <c r="G94" s="24"/>
      <c r="H94" s="21"/>
      <c r="I94" s="24">
        <f t="shared" si="32"/>
        <v>55400</v>
      </c>
      <c r="J94" s="24">
        <f t="shared" si="32"/>
        <v>0</v>
      </c>
      <c r="K94" s="25">
        <f t="shared" si="30"/>
        <v>0</v>
      </c>
      <c r="L94" s="11">
        <f t="shared" si="7"/>
        <v>0</v>
      </c>
      <c r="N94" s="11"/>
    </row>
    <row r="95" spans="1:14" ht="80.25" customHeight="1">
      <c r="A95" s="22" t="s">
        <v>55</v>
      </c>
      <c r="B95" s="26">
        <v>5030</v>
      </c>
      <c r="C95" s="24">
        <v>36150791</v>
      </c>
      <c r="D95" s="24">
        <v>7099517.8200000003</v>
      </c>
      <c r="E95" s="25">
        <f t="shared" si="5"/>
        <v>19.63862373025254</v>
      </c>
      <c r="F95" s="24"/>
      <c r="G95" s="24">
        <v>107658.56</v>
      </c>
      <c r="H95" s="21"/>
      <c r="I95" s="24">
        <f t="shared" si="32"/>
        <v>36150791</v>
      </c>
      <c r="J95" s="24">
        <f t="shared" si="32"/>
        <v>7207176.3799999999</v>
      </c>
      <c r="K95" s="25">
        <f t="shared" si="30"/>
        <v>19.936427891716118</v>
      </c>
      <c r="L95" s="11">
        <f t="shared" si="7"/>
        <v>0</v>
      </c>
      <c r="N95" s="11"/>
    </row>
    <row r="96" spans="1:14" ht="73.5" customHeight="1">
      <c r="A96" s="22" t="s">
        <v>59</v>
      </c>
      <c r="B96" s="26">
        <v>5060</v>
      </c>
      <c r="C96" s="24">
        <v>930720</v>
      </c>
      <c r="D96" s="24">
        <v>92926.3</v>
      </c>
      <c r="E96" s="25">
        <f t="shared" si="5"/>
        <v>9.9843454529826374</v>
      </c>
      <c r="F96" s="24"/>
      <c r="G96" s="24"/>
      <c r="H96" s="21"/>
      <c r="I96" s="24">
        <f t="shared" si="32"/>
        <v>930720</v>
      </c>
      <c r="J96" s="24">
        <f t="shared" si="32"/>
        <v>92926.3</v>
      </c>
      <c r="K96" s="25">
        <f t="shared" si="30"/>
        <v>9.9843454529826374</v>
      </c>
      <c r="L96" s="11">
        <f t="shared" si="7"/>
        <v>0</v>
      </c>
      <c r="N96" s="11"/>
    </row>
    <row r="97" spans="1:14" s="10" customFormat="1" ht="57" customHeight="1">
      <c r="A97" s="18" t="s">
        <v>7</v>
      </c>
      <c r="B97" s="27" t="s">
        <v>56</v>
      </c>
      <c r="C97" s="20">
        <f>C98+C99+C100+C101</f>
        <v>311710346.12</v>
      </c>
      <c r="D97" s="20">
        <f>D98+D99+D100+D101</f>
        <v>92064977.50999999</v>
      </c>
      <c r="E97" s="21">
        <f t="shared" si="5"/>
        <v>29.535425646268887</v>
      </c>
      <c r="F97" s="20">
        <f>F98+F99+F100+F101+F102+F103</f>
        <v>124427576.25</v>
      </c>
      <c r="G97" s="20">
        <f>G98+G99+G100+G101+G102+G103</f>
        <v>0</v>
      </c>
      <c r="H97" s="21">
        <f t="shared" si="9"/>
        <v>0</v>
      </c>
      <c r="I97" s="20">
        <f>I98+I99+I100+I101+I102+I103</f>
        <v>436137922.37</v>
      </c>
      <c r="J97" s="20">
        <f>J98+J99+J100+J101+J102+J103</f>
        <v>92064977.50999999</v>
      </c>
      <c r="K97" s="21">
        <f t="shared" ref="K97:K100" si="33">J97/I97*100</f>
        <v>21.109142954071341</v>
      </c>
      <c r="L97" s="11">
        <f t="shared" si="7"/>
        <v>0</v>
      </c>
      <c r="N97" s="11"/>
    </row>
    <row r="98" spans="1:14" ht="74.25" customHeight="1">
      <c r="A98" s="22" t="s">
        <v>138</v>
      </c>
      <c r="B98" s="26">
        <v>6010</v>
      </c>
      <c r="C98" s="24">
        <v>163682863.12</v>
      </c>
      <c r="D98" s="24">
        <v>64193211.280000001</v>
      </c>
      <c r="E98" s="25">
        <f t="shared" si="5"/>
        <v>39.218040335070597</v>
      </c>
      <c r="F98" s="24">
        <v>1607307</v>
      </c>
      <c r="G98" s="24"/>
      <c r="H98" s="25">
        <f t="shared" si="9"/>
        <v>0</v>
      </c>
      <c r="I98" s="24">
        <f t="shared" si="32"/>
        <v>165290170.12</v>
      </c>
      <c r="J98" s="24">
        <f t="shared" si="32"/>
        <v>64193211.280000001</v>
      </c>
      <c r="K98" s="25">
        <f>J98/I98*100</f>
        <v>38.836678087629764</v>
      </c>
      <c r="L98" s="11">
        <f t="shared" si="7"/>
        <v>0</v>
      </c>
      <c r="N98" s="11"/>
    </row>
    <row r="99" spans="1:14" ht="78.75" customHeight="1">
      <c r="A99" s="22" t="s">
        <v>74</v>
      </c>
      <c r="B99" s="26">
        <v>6030</v>
      </c>
      <c r="C99" s="24">
        <v>140056288</v>
      </c>
      <c r="D99" s="24">
        <v>26423266.300000001</v>
      </c>
      <c r="E99" s="25">
        <f t="shared" si="5"/>
        <v>18.866176361892443</v>
      </c>
      <c r="F99" s="24">
        <v>12352000</v>
      </c>
      <c r="G99" s="24"/>
      <c r="H99" s="25">
        <f t="shared" si="9"/>
        <v>0</v>
      </c>
      <c r="I99" s="24">
        <f t="shared" ref="I99:I101" si="34">C99+F99</f>
        <v>152408288</v>
      </c>
      <c r="J99" s="24">
        <f t="shared" ref="J99:J101" si="35">D99+G99</f>
        <v>26423266.300000001</v>
      </c>
      <c r="K99" s="25">
        <f t="shared" si="33"/>
        <v>17.337158396530246</v>
      </c>
      <c r="L99" s="11">
        <f t="shared" si="7"/>
        <v>0</v>
      </c>
      <c r="N99" s="11"/>
    </row>
    <row r="100" spans="1:14" ht="84.75" customHeight="1">
      <c r="A100" s="22" t="s">
        <v>82</v>
      </c>
      <c r="B100" s="26">
        <v>6080</v>
      </c>
      <c r="C100" s="24">
        <v>813000</v>
      </c>
      <c r="D100" s="24">
        <v>128893.86</v>
      </c>
      <c r="E100" s="25">
        <f t="shared" si="5"/>
        <v>15.854103321033211</v>
      </c>
      <c r="F100" s="24">
        <v>30420</v>
      </c>
      <c r="G100" s="24"/>
      <c r="H100" s="25">
        <f t="shared" si="9"/>
        <v>0</v>
      </c>
      <c r="I100" s="24">
        <f t="shared" si="34"/>
        <v>843420</v>
      </c>
      <c r="J100" s="24">
        <f t="shared" si="35"/>
        <v>128893.86</v>
      </c>
      <c r="K100" s="25">
        <f t="shared" si="33"/>
        <v>15.282286405349648</v>
      </c>
      <c r="L100" s="11">
        <f t="shared" si="7"/>
        <v>0</v>
      </c>
      <c r="N100" s="11"/>
    </row>
    <row r="101" spans="1:14" ht="80.25" customHeight="1">
      <c r="A101" s="22" t="s">
        <v>75</v>
      </c>
      <c r="B101" s="26">
        <v>6090</v>
      </c>
      <c r="C101" s="24">
        <v>7158195</v>
      </c>
      <c r="D101" s="24">
        <v>1319606.07</v>
      </c>
      <c r="E101" s="25">
        <f t="shared" si="5"/>
        <v>18.434899719831606</v>
      </c>
      <c r="F101" s="24">
        <v>1332240.3999999999</v>
      </c>
      <c r="G101" s="24"/>
      <c r="H101" s="25">
        <f t="shared" si="9"/>
        <v>0</v>
      </c>
      <c r="I101" s="24">
        <f t="shared" si="34"/>
        <v>8490435.4000000004</v>
      </c>
      <c r="J101" s="24">
        <f t="shared" si="35"/>
        <v>1319606.07</v>
      </c>
      <c r="K101" s="25">
        <f>J101/I101*100</f>
        <v>15.542266183428003</v>
      </c>
      <c r="L101" s="11">
        <f t="shared" si="7"/>
        <v>0</v>
      </c>
      <c r="N101" s="11"/>
    </row>
    <row r="102" spans="1:14" ht="80.25" customHeight="1">
      <c r="A102" s="22" t="s">
        <v>148</v>
      </c>
      <c r="B102" s="26">
        <v>6091</v>
      </c>
      <c r="C102" s="24"/>
      <c r="D102" s="24"/>
      <c r="E102" s="25"/>
      <c r="F102" s="24">
        <v>106497008.84999999</v>
      </c>
      <c r="G102" s="24"/>
      <c r="H102" s="25">
        <f t="shared" si="9"/>
        <v>0</v>
      </c>
      <c r="I102" s="24">
        <f t="shared" ref="I102:I103" si="36">C102+F102</f>
        <v>106497008.84999999</v>
      </c>
      <c r="J102" s="24">
        <f t="shared" ref="J102:J103" si="37">D102+G102</f>
        <v>0</v>
      </c>
      <c r="K102" s="25">
        <f t="shared" ref="K102:K103" si="38">J102/I102*100</f>
        <v>0</v>
      </c>
      <c r="L102" s="11"/>
      <c r="N102" s="11"/>
    </row>
    <row r="103" spans="1:14" ht="159.75" customHeight="1">
      <c r="A103" s="22" t="s">
        <v>147</v>
      </c>
      <c r="B103" s="26">
        <v>6094</v>
      </c>
      <c r="C103" s="24"/>
      <c r="D103" s="24"/>
      <c r="E103" s="25"/>
      <c r="F103" s="24">
        <v>2608600</v>
      </c>
      <c r="G103" s="24"/>
      <c r="H103" s="25">
        <f t="shared" si="9"/>
        <v>0</v>
      </c>
      <c r="I103" s="24">
        <f t="shared" si="36"/>
        <v>2608600</v>
      </c>
      <c r="J103" s="24">
        <f t="shared" si="37"/>
        <v>0</v>
      </c>
      <c r="K103" s="25">
        <f t="shared" si="38"/>
        <v>0</v>
      </c>
      <c r="L103" s="11"/>
      <c r="N103" s="11"/>
    </row>
    <row r="104" spans="1:14" s="10" customFormat="1" ht="93" customHeight="1">
      <c r="A104" s="18" t="s">
        <v>76</v>
      </c>
      <c r="B104" s="27">
        <v>7000</v>
      </c>
      <c r="C104" s="20">
        <f>SUM(C105:C110)</f>
        <v>385732234.89999998</v>
      </c>
      <c r="D104" s="20">
        <f>SUM(D105:D110)</f>
        <v>71256884.479999989</v>
      </c>
      <c r="E104" s="21">
        <f t="shared" si="5"/>
        <v>18.473147440859627</v>
      </c>
      <c r="F104" s="20">
        <f>SUM(F105:F110)</f>
        <v>740486330.13999999</v>
      </c>
      <c r="G104" s="20">
        <f>SUM(G105:G110)</f>
        <v>28170337.27</v>
      </c>
      <c r="H104" s="21">
        <f t="shared" si="9"/>
        <v>3.8043021354187556</v>
      </c>
      <c r="I104" s="20">
        <f t="shared" ref="I104:J104" si="39">SUM(I105:I110)</f>
        <v>1126218565.04</v>
      </c>
      <c r="J104" s="20">
        <f t="shared" si="39"/>
        <v>99427221.75</v>
      </c>
      <c r="K104" s="21">
        <f>J104/I104*100</f>
        <v>8.8284126044813185</v>
      </c>
      <c r="L104" s="11">
        <f t="shared" si="7"/>
        <v>0</v>
      </c>
      <c r="N104" s="11"/>
    </row>
    <row r="105" spans="1:14" ht="54" customHeight="1">
      <c r="A105" s="22" t="s">
        <v>87</v>
      </c>
      <c r="B105" s="26">
        <v>7130</v>
      </c>
      <c r="C105" s="24">
        <v>350000</v>
      </c>
      <c r="D105" s="24"/>
      <c r="E105" s="25">
        <f t="shared" si="5"/>
        <v>0</v>
      </c>
      <c r="F105" s="24"/>
      <c r="G105" s="24"/>
      <c r="H105" s="25"/>
      <c r="I105" s="24">
        <f t="shared" ref="I105:I107" si="40">C105+F105</f>
        <v>350000</v>
      </c>
      <c r="J105" s="24">
        <f t="shared" ref="J105:J107" si="41">D105+G105</f>
        <v>0</v>
      </c>
      <c r="K105" s="25">
        <f t="shared" ref="K105" si="42">J105/I105*100</f>
        <v>0</v>
      </c>
      <c r="L105" s="11">
        <f t="shared" si="7"/>
        <v>0</v>
      </c>
      <c r="N105" s="12"/>
    </row>
    <row r="106" spans="1:14" ht="72" customHeight="1">
      <c r="A106" s="22" t="s">
        <v>139</v>
      </c>
      <c r="B106" s="26">
        <v>7300</v>
      </c>
      <c r="C106" s="24">
        <v>2195242</v>
      </c>
      <c r="D106" s="24">
        <v>416753.8</v>
      </c>
      <c r="E106" s="25">
        <f t="shared" si="5"/>
        <v>18.984412652454719</v>
      </c>
      <c r="F106" s="24">
        <v>109367809.97</v>
      </c>
      <c r="G106" s="24">
        <v>465226.92</v>
      </c>
      <c r="H106" s="25">
        <f t="shared" si="9"/>
        <v>0.42537829012724448</v>
      </c>
      <c r="I106" s="24">
        <f t="shared" si="40"/>
        <v>111563051.97</v>
      </c>
      <c r="J106" s="24">
        <f t="shared" si="41"/>
        <v>881980.72</v>
      </c>
      <c r="K106" s="25">
        <f>J106/I106*100</f>
        <v>0.79056704206798689</v>
      </c>
      <c r="L106" s="11">
        <f t="shared" si="7"/>
        <v>0</v>
      </c>
      <c r="N106" s="12"/>
    </row>
    <row r="107" spans="1:14" ht="73.5" customHeight="1">
      <c r="A107" s="22" t="s">
        <v>108</v>
      </c>
      <c r="B107" s="26">
        <v>7400</v>
      </c>
      <c r="C107" s="24">
        <v>371807510.89999998</v>
      </c>
      <c r="D107" s="24">
        <v>70487695.079999998</v>
      </c>
      <c r="E107" s="25">
        <f t="shared" si="5"/>
        <v>18.958114888367092</v>
      </c>
      <c r="F107" s="24">
        <v>1227000</v>
      </c>
      <c r="G107" s="24">
        <v>1056000</v>
      </c>
      <c r="H107" s="25">
        <f t="shared" si="9"/>
        <v>86.063569682151581</v>
      </c>
      <c r="I107" s="24">
        <f t="shared" si="40"/>
        <v>373034510.89999998</v>
      </c>
      <c r="J107" s="24">
        <f t="shared" si="41"/>
        <v>71543695.079999998</v>
      </c>
      <c r="K107" s="25">
        <f>J107/I107*100</f>
        <v>19.178840828262896</v>
      </c>
      <c r="L107" s="11">
        <f t="shared" si="7"/>
        <v>0</v>
      </c>
      <c r="N107" s="11"/>
    </row>
    <row r="108" spans="1:14" ht="58.5" customHeight="1">
      <c r="A108" s="22" t="s">
        <v>109</v>
      </c>
      <c r="B108" s="26">
        <v>7500</v>
      </c>
      <c r="C108" s="24">
        <v>1000000</v>
      </c>
      <c r="D108" s="24"/>
      <c r="E108" s="25">
        <f t="shared" si="5"/>
        <v>0</v>
      </c>
      <c r="F108" s="24"/>
      <c r="G108" s="24"/>
      <c r="H108" s="25"/>
      <c r="I108" s="24">
        <f t="shared" ref="I108:I109" si="43">C108+F108</f>
        <v>1000000</v>
      </c>
      <c r="J108" s="24">
        <f t="shared" ref="J108:J109" si="44">D108+G108</f>
        <v>0</v>
      </c>
      <c r="K108" s="25">
        <f>J108/I108*100</f>
        <v>0</v>
      </c>
      <c r="L108" s="11">
        <f t="shared" si="7"/>
        <v>0</v>
      </c>
      <c r="N108" s="11"/>
    </row>
    <row r="109" spans="1:14" ht="80.25" customHeight="1">
      <c r="A109" s="22" t="s">
        <v>110</v>
      </c>
      <c r="B109" s="26">
        <v>7600</v>
      </c>
      <c r="C109" s="24">
        <v>10033092</v>
      </c>
      <c r="D109" s="24">
        <v>335666.32</v>
      </c>
      <c r="E109" s="25">
        <f t="shared" si="5"/>
        <v>3.3455919670625964</v>
      </c>
      <c r="F109" s="24">
        <v>293220761.01999998</v>
      </c>
      <c r="G109" s="24">
        <v>2795388.47</v>
      </c>
      <c r="H109" s="25">
        <f t="shared" si="9"/>
        <v>0.9533392043168909</v>
      </c>
      <c r="I109" s="24">
        <f t="shared" si="43"/>
        <v>303253853.01999998</v>
      </c>
      <c r="J109" s="24">
        <f t="shared" si="44"/>
        <v>3131054.79</v>
      </c>
      <c r="K109" s="25">
        <f t="shared" ref="K109" si="45">J109/I109*100</f>
        <v>1.0324864000305061</v>
      </c>
      <c r="L109" s="11">
        <f t="shared" si="7"/>
        <v>0</v>
      </c>
      <c r="N109" s="11"/>
    </row>
    <row r="110" spans="1:14" ht="129.75" customHeight="1">
      <c r="A110" s="22" t="s">
        <v>107</v>
      </c>
      <c r="B110" s="26">
        <v>7700</v>
      </c>
      <c r="C110" s="24">
        <v>346390</v>
      </c>
      <c r="D110" s="24">
        <v>16769.28</v>
      </c>
      <c r="E110" s="25">
        <f t="shared" si="5"/>
        <v>4.8411559225150835</v>
      </c>
      <c r="F110" s="24">
        <v>336670759.14999998</v>
      </c>
      <c r="G110" s="24">
        <v>23853721.879999999</v>
      </c>
      <c r="H110" s="25">
        <f t="shared" si="9"/>
        <v>7.0851777981028157</v>
      </c>
      <c r="I110" s="24">
        <f t="shared" ref="I110:J114" si="46">C110+F110</f>
        <v>337017149.14999998</v>
      </c>
      <c r="J110" s="24">
        <f t="shared" ref="J110" si="47">D110+G110</f>
        <v>23870491.16</v>
      </c>
      <c r="K110" s="25">
        <f t="shared" ref="K110" si="48">J110/I110*100</f>
        <v>7.082871367289294</v>
      </c>
      <c r="L110" s="11">
        <f t="shared" si="7"/>
        <v>0</v>
      </c>
      <c r="N110" s="11"/>
    </row>
    <row r="111" spans="1:14" s="10" customFormat="1" ht="60.75" customHeight="1">
      <c r="A111" s="18" t="s">
        <v>77</v>
      </c>
      <c r="B111" s="27">
        <v>8000</v>
      </c>
      <c r="C111" s="20">
        <f>SUM(C112:C117)</f>
        <v>148062821.09999999</v>
      </c>
      <c r="D111" s="20">
        <f>SUM(D112:D117)</f>
        <v>36271986.350000001</v>
      </c>
      <c r="E111" s="21">
        <f t="shared" si="5"/>
        <v>24.497700422378351</v>
      </c>
      <c r="F111" s="20">
        <f>SUM(F112:F117)</f>
        <v>48929100</v>
      </c>
      <c r="G111" s="20">
        <f>SUM(G112:G117)</f>
        <v>11005900</v>
      </c>
      <c r="H111" s="21">
        <f t="shared" si="9"/>
        <v>22.493567222777447</v>
      </c>
      <c r="I111" s="20">
        <f>SUM(I112:I117)</f>
        <v>196991921.09999999</v>
      </c>
      <c r="J111" s="20">
        <f>SUM(J112:J117)</f>
        <v>47277886.350000001</v>
      </c>
      <c r="K111" s="21">
        <f t="shared" ref="K111:K114" si="49">J111/I111*100</f>
        <v>23.999911309053175</v>
      </c>
      <c r="L111" s="11">
        <f t="shared" si="7"/>
        <v>0</v>
      </c>
      <c r="N111" s="11"/>
    </row>
    <row r="112" spans="1:14" s="10" customFormat="1" ht="78.75" customHeight="1">
      <c r="A112" s="22" t="s">
        <v>111</v>
      </c>
      <c r="B112" s="26">
        <v>8100</v>
      </c>
      <c r="C112" s="24">
        <v>4010340</v>
      </c>
      <c r="D112" s="24">
        <v>680917.2</v>
      </c>
      <c r="E112" s="25">
        <f t="shared" si="5"/>
        <v>16.97903918371011</v>
      </c>
      <c r="F112" s="20"/>
      <c r="G112" s="24"/>
      <c r="H112" s="21"/>
      <c r="I112" s="24">
        <f t="shared" si="46"/>
        <v>4010340</v>
      </c>
      <c r="J112" s="24">
        <f t="shared" si="46"/>
        <v>680917.2</v>
      </c>
      <c r="K112" s="25">
        <f t="shared" si="49"/>
        <v>16.97903918371011</v>
      </c>
      <c r="L112" s="11">
        <f t="shared" si="7"/>
        <v>0</v>
      </c>
      <c r="N112" s="11"/>
    </row>
    <row r="113" spans="1:18" ht="60.75" customHeight="1">
      <c r="A113" s="22" t="s">
        <v>112</v>
      </c>
      <c r="B113" s="26">
        <v>8200</v>
      </c>
      <c r="C113" s="24">
        <v>70098675</v>
      </c>
      <c r="D113" s="24">
        <v>35347131.649999999</v>
      </c>
      <c r="E113" s="25">
        <f t="shared" si="5"/>
        <v>50.424821367878927</v>
      </c>
      <c r="F113" s="24">
        <v>47000000</v>
      </c>
      <c r="G113" s="24">
        <v>11005900</v>
      </c>
      <c r="H113" s="25">
        <f t="shared" si="9"/>
        <v>23.416808510638297</v>
      </c>
      <c r="I113" s="24">
        <f t="shared" si="46"/>
        <v>117098675</v>
      </c>
      <c r="J113" s="24">
        <f t="shared" si="46"/>
        <v>46353031.649999999</v>
      </c>
      <c r="K113" s="25">
        <f t="shared" si="49"/>
        <v>39.584591072443814</v>
      </c>
      <c r="L113" s="11">
        <f t="shared" si="7"/>
        <v>0</v>
      </c>
      <c r="N113" s="12"/>
    </row>
    <row r="114" spans="1:18" ht="78" customHeight="1">
      <c r="A114" s="22" t="s">
        <v>113</v>
      </c>
      <c r="B114" s="26">
        <v>8300</v>
      </c>
      <c r="C114" s="24">
        <v>2487305</v>
      </c>
      <c r="D114" s="24">
        <v>183000</v>
      </c>
      <c r="E114" s="25">
        <f t="shared" si="5"/>
        <v>7.3573606775204485</v>
      </c>
      <c r="F114" s="24">
        <v>1929100</v>
      </c>
      <c r="G114" s="24"/>
      <c r="H114" s="25">
        <f t="shared" si="9"/>
        <v>0</v>
      </c>
      <c r="I114" s="24">
        <f t="shared" si="46"/>
        <v>4416405</v>
      </c>
      <c r="J114" s="24">
        <f t="shared" si="46"/>
        <v>183000</v>
      </c>
      <c r="K114" s="25">
        <f t="shared" si="49"/>
        <v>4.1436417176413842</v>
      </c>
      <c r="L114" s="11">
        <f t="shared" si="7"/>
        <v>0</v>
      </c>
      <c r="N114" s="12"/>
    </row>
    <row r="115" spans="1:18" ht="56.25" customHeight="1">
      <c r="A115" s="22" t="s">
        <v>140</v>
      </c>
      <c r="B115" s="26">
        <v>8400</v>
      </c>
      <c r="C115" s="24">
        <v>1594340</v>
      </c>
      <c r="D115" s="24">
        <v>60937.5</v>
      </c>
      <c r="E115" s="25">
        <f t="shared" si="5"/>
        <v>3.8221144799729037</v>
      </c>
      <c r="F115" s="24"/>
      <c r="G115" s="24"/>
      <c r="H115" s="25"/>
      <c r="I115" s="24">
        <f t="shared" ref="I115:I116" si="50">C115+F115</f>
        <v>1594340</v>
      </c>
      <c r="J115" s="24">
        <f t="shared" ref="J115" si="51">D115+G115</f>
        <v>60937.5</v>
      </c>
      <c r="K115" s="25">
        <f t="shared" ref="K115:K118" si="52">J115/I115*100</f>
        <v>3.8221144799729037</v>
      </c>
      <c r="L115" s="11">
        <f t="shared" si="7"/>
        <v>0</v>
      </c>
      <c r="N115" s="12"/>
    </row>
    <row r="116" spans="1:18" ht="69.75" customHeight="1">
      <c r="A116" s="22" t="s">
        <v>142</v>
      </c>
      <c r="B116" s="26">
        <v>8600</v>
      </c>
      <c r="C116" s="24">
        <v>7552670</v>
      </c>
      <c r="D116" s="24"/>
      <c r="E116" s="25"/>
      <c r="F116" s="24"/>
      <c r="G116" s="24"/>
      <c r="H116" s="25"/>
      <c r="I116" s="24">
        <f t="shared" si="50"/>
        <v>7552670</v>
      </c>
      <c r="J116" s="24"/>
      <c r="K116" s="25"/>
      <c r="L116" s="11">
        <f t="shared" si="7"/>
        <v>0</v>
      </c>
      <c r="N116" s="12"/>
    </row>
    <row r="117" spans="1:18" ht="75.75" customHeight="1">
      <c r="A117" s="22" t="s">
        <v>96</v>
      </c>
      <c r="B117" s="26">
        <v>8710</v>
      </c>
      <c r="C117" s="24">
        <v>62319491.100000001</v>
      </c>
      <c r="D117" s="24"/>
      <c r="E117" s="25">
        <f t="shared" si="5"/>
        <v>0</v>
      </c>
      <c r="F117" s="24"/>
      <c r="G117" s="24"/>
      <c r="H117" s="25"/>
      <c r="I117" s="24">
        <f t="shared" ref="I117" si="53">C117+F117</f>
        <v>62319491.100000001</v>
      </c>
      <c r="J117" s="24">
        <f t="shared" ref="J117" si="54">D117+G117</f>
        <v>0</v>
      </c>
      <c r="K117" s="25">
        <f t="shared" ref="K117" si="55">J117/I117*100</f>
        <v>0</v>
      </c>
      <c r="L117" s="11">
        <f t="shared" si="7"/>
        <v>0</v>
      </c>
      <c r="N117" s="11"/>
    </row>
    <row r="118" spans="1:18" s="10" customFormat="1" ht="68.25" customHeight="1">
      <c r="A118" s="18" t="s">
        <v>58</v>
      </c>
      <c r="B118" s="27">
        <v>9000</v>
      </c>
      <c r="C118" s="20">
        <f>C120+C121+C119</f>
        <v>253242025</v>
      </c>
      <c r="D118" s="20">
        <f>D120+D121+D119</f>
        <v>76282482</v>
      </c>
      <c r="E118" s="21">
        <f t="shared" si="5"/>
        <v>30.12236298457967</v>
      </c>
      <c r="F118" s="20">
        <f>F120+F121+F119</f>
        <v>15440000</v>
      </c>
      <c r="G118" s="20">
        <f>G120+G121+G119</f>
        <v>15440000</v>
      </c>
      <c r="H118" s="21">
        <f t="shared" si="9"/>
        <v>100</v>
      </c>
      <c r="I118" s="20">
        <f>+I120+I121+I119</f>
        <v>268682025</v>
      </c>
      <c r="J118" s="20">
        <f>+J120+J121+J119</f>
        <v>91722482</v>
      </c>
      <c r="K118" s="21">
        <f t="shared" si="52"/>
        <v>34.137930142516979</v>
      </c>
      <c r="L118" s="11">
        <f t="shared" ref="L118:L124" si="56">C118+F118-I118</f>
        <v>0</v>
      </c>
      <c r="N118" s="11"/>
    </row>
    <row r="119" spans="1:18" s="10" customFormat="1" ht="68.25" customHeight="1">
      <c r="A119" s="22" t="s">
        <v>141</v>
      </c>
      <c r="B119" s="26">
        <v>9110</v>
      </c>
      <c r="C119" s="24">
        <v>227278500</v>
      </c>
      <c r="D119" s="24">
        <v>56819700</v>
      </c>
      <c r="E119" s="25">
        <f t="shared" ref="E119:E124" si="57">D119/C119*100</f>
        <v>25.000032999161821</v>
      </c>
      <c r="F119" s="24"/>
      <c r="G119" s="24"/>
      <c r="H119" s="25"/>
      <c r="I119" s="24">
        <f t="shared" ref="I119:J121" si="58">C119+F119</f>
        <v>227278500</v>
      </c>
      <c r="J119" s="24">
        <f t="shared" si="58"/>
        <v>56819700</v>
      </c>
      <c r="K119" s="25">
        <f>J119/I119*100</f>
        <v>25.000032999161821</v>
      </c>
      <c r="L119" s="11">
        <f t="shared" si="56"/>
        <v>0</v>
      </c>
      <c r="N119" s="11"/>
    </row>
    <row r="120" spans="1:18" ht="63" customHeight="1">
      <c r="A120" s="22" t="s">
        <v>60</v>
      </c>
      <c r="B120" s="26">
        <v>9770</v>
      </c>
      <c r="C120" s="24">
        <v>2390980</v>
      </c>
      <c r="D120" s="24">
        <v>565920</v>
      </c>
      <c r="E120" s="25">
        <f t="shared" si="57"/>
        <v>23.668955825644712</v>
      </c>
      <c r="F120" s="24"/>
      <c r="G120" s="24"/>
      <c r="H120" s="25"/>
      <c r="I120" s="24">
        <f t="shared" si="58"/>
        <v>2390980</v>
      </c>
      <c r="J120" s="24">
        <f t="shared" si="58"/>
        <v>565920</v>
      </c>
      <c r="K120" s="25">
        <f>J120/I120*100</f>
        <v>23.668955825644712</v>
      </c>
      <c r="L120" s="11">
        <f t="shared" si="56"/>
        <v>0</v>
      </c>
      <c r="N120" s="11"/>
    </row>
    <row r="121" spans="1:18" ht="118.5" customHeight="1">
      <c r="A121" s="22" t="s">
        <v>97</v>
      </c>
      <c r="B121" s="26">
        <v>9800</v>
      </c>
      <c r="C121" s="24">
        <v>23572545</v>
      </c>
      <c r="D121" s="24">
        <v>18896862</v>
      </c>
      <c r="E121" s="25">
        <f t="shared" si="57"/>
        <v>80.164708562439898</v>
      </c>
      <c r="F121" s="24">
        <v>15440000</v>
      </c>
      <c r="G121" s="24">
        <v>15440000</v>
      </c>
      <c r="H121" s="25">
        <f t="shared" si="9"/>
        <v>100</v>
      </c>
      <c r="I121" s="24">
        <f t="shared" si="58"/>
        <v>39012545</v>
      </c>
      <c r="J121" s="24">
        <f t="shared" si="58"/>
        <v>34336862</v>
      </c>
      <c r="K121" s="25">
        <f>J121/I121*100</f>
        <v>88.014924430077556</v>
      </c>
      <c r="L121" s="11">
        <f t="shared" si="56"/>
        <v>0</v>
      </c>
      <c r="N121" s="11"/>
    </row>
    <row r="122" spans="1:18" s="10" customFormat="1" ht="69.75" customHeight="1">
      <c r="A122" s="29" t="s">
        <v>3</v>
      </c>
      <c r="B122" s="30"/>
      <c r="C122" s="20">
        <f>C51+C55+C72+C75+C87+C97+C104+C111+C118+C92</f>
        <v>3560886231.1999998</v>
      </c>
      <c r="D122" s="20">
        <f>D51+D55+D72+D75+D87+D97+D104+D111+D118+D92</f>
        <v>876394822.84000003</v>
      </c>
      <c r="E122" s="21">
        <f t="shared" si="57"/>
        <v>24.611705231162624</v>
      </c>
      <c r="F122" s="20">
        <f>F51+F55+F72+F75+F87+F97+F104+F111+F118+F92</f>
        <v>1274804153.96</v>
      </c>
      <c r="G122" s="20">
        <f>G51+G55+G72+G75+G87+G97+G104+G111+G118+G92</f>
        <v>123544087.90999998</v>
      </c>
      <c r="H122" s="21">
        <f t="shared" si="9"/>
        <v>9.6912210025538137</v>
      </c>
      <c r="I122" s="20">
        <f>I51+I55+I72+I75+I87+I97+I104+I111+I118+I92</f>
        <v>4835690385.1599998</v>
      </c>
      <c r="J122" s="20">
        <f>J51+J55+J72+J75+J87+J97+J104+J111+J118+J92</f>
        <v>999938910.74999988</v>
      </c>
      <c r="K122" s="21">
        <f>J122/I122*100</f>
        <v>20.678307151728752</v>
      </c>
      <c r="L122" s="11">
        <f t="shared" si="56"/>
        <v>0</v>
      </c>
      <c r="N122" s="11"/>
      <c r="R122" s="11"/>
    </row>
    <row r="123" spans="1:18" ht="66.75" customHeight="1">
      <c r="A123" s="31" t="s">
        <v>8</v>
      </c>
      <c r="B123" s="31"/>
      <c r="C123" s="24">
        <v>1000000</v>
      </c>
      <c r="D123" s="24"/>
      <c r="E123" s="25">
        <f t="shared" si="57"/>
        <v>0</v>
      </c>
      <c r="F123" s="24">
        <v>13380</v>
      </c>
      <c r="G123" s="24">
        <v>-180107.04</v>
      </c>
      <c r="H123" s="25"/>
      <c r="I123" s="24">
        <f>SUM(C123+F123)</f>
        <v>1013380</v>
      </c>
      <c r="J123" s="24">
        <f>SUM(D123+G123)</f>
        <v>-180107.04</v>
      </c>
      <c r="K123" s="25"/>
      <c r="L123" s="11">
        <f t="shared" si="56"/>
        <v>0</v>
      </c>
    </row>
    <row r="124" spans="1:18" ht="68.25" customHeight="1">
      <c r="A124" s="31" t="s">
        <v>9</v>
      </c>
      <c r="B124" s="32"/>
      <c r="C124" s="24">
        <v>-229722171.80000001</v>
      </c>
      <c r="D124" s="24">
        <v>-130751353.42</v>
      </c>
      <c r="E124" s="25">
        <f t="shared" si="57"/>
        <v>56.917167548735492</v>
      </c>
      <c r="F124" s="24">
        <v>797889051.98000002</v>
      </c>
      <c r="G124" s="24">
        <v>23638020.199999999</v>
      </c>
      <c r="H124" s="25"/>
      <c r="I124" s="24">
        <f>C124+F124</f>
        <v>568166880.18000007</v>
      </c>
      <c r="J124" s="24">
        <f>D124+G124</f>
        <v>-107113333.22</v>
      </c>
      <c r="K124" s="25"/>
      <c r="L124" s="11">
        <f t="shared" si="56"/>
        <v>0</v>
      </c>
      <c r="N124" s="12"/>
    </row>
    <row r="125" spans="1:18" s="7" customFormat="1" ht="79.5" customHeight="1">
      <c r="A125" s="15"/>
      <c r="B125" s="16"/>
      <c r="C125" s="33"/>
      <c r="D125" s="33"/>
      <c r="E125" s="33"/>
      <c r="F125" s="33"/>
      <c r="G125" s="33"/>
      <c r="H125" s="33"/>
      <c r="I125" s="33"/>
      <c r="J125" s="33"/>
      <c r="K125" s="33"/>
      <c r="L125" s="6"/>
    </row>
    <row r="126" spans="1:18" ht="52.5" customHeight="1">
      <c r="A126" s="81" t="s">
        <v>83</v>
      </c>
      <c r="B126" s="81"/>
      <c r="C126" s="81"/>
      <c r="D126" s="37"/>
      <c r="E126" s="38"/>
      <c r="F126" s="37"/>
      <c r="G126" s="37"/>
      <c r="H126" s="38"/>
      <c r="I126" s="39"/>
      <c r="J126" s="39"/>
      <c r="K126" s="38"/>
    </row>
    <row r="127" spans="1:18" ht="4.5" hidden="1" customHeight="1">
      <c r="A127" s="81"/>
      <c r="B127" s="81"/>
      <c r="C127" s="81"/>
      <c r="D127" s="37"/>
      <c r="E127" s="38"/>
      <c r="F127" s="37"/>
      <c r="G127" s="37"/>
      <c r="H127" s="38"/>
      <c r="I127" s="37"/>
      <c r="J127" s="37"/>
      <c r="K127" s="38"/>
    </row>
    <row r="128" spans="1:18" ht="49.5" customHeight="1">
      <c r="A128" s="82" t="s">
        <v>13</v>
      </c>
      <c r="B128" s="83"/>
      <c r="C128" s="84"/>
      <c r="D128" s="37"/>
      <c r="E128" s="38"/>
      <c r="F128" s="37"/>
      <c r="G128" s="37"/>
      <c r="H128" s="38"/>
      <c r="I128" s="72" t="s">
        <v>98</v>
      </c>
      <c r="J128" s="72"/>
      <c r="K128" s="38"/>
    </row>
    <row r="129" spans="1:11" ht="40.5">
      <c r="A129" s="40"/>
      <c r="B129" s="41"/>
      <c r="C129" s="42">
        <f>C52+C128-C126-C127</f>
        <v>226108140</v>
      </c>
      <c r="D129" s="37"/>
      <c r="E129" s="38"/>
      <c r="F129" s="37"/>
      <c r="G129" s="37"/>
      <c r="H129" s="38"/>
      <c r="I129" s="52"/>
      <c r="J129" s="52"/>
      <c r="K129" s="38"/>
    </row>
    <row r="130" spans="1:11" ht="19.5" customHeight="1">
      <c r="A130" s="43"/>
      <c r="B130" s="44"/>
      <c r="C130" s="45"/>
      <c r="D130" s="46"/>
      <c r="E130" s="47"/>
      <c r="F130" s="46"/>
      <c r="G130" s="46"/>
      <c r="H130" s="47"/>
      <c r="I130" s="51"/>
      <c r="J130" s="51"/>
      <c r="K130" s="47"/>
    </row>
    <row r="131" spans="1:11" ht="96.75" customHeight="1">
      <c r="A131" s="43" t="s">
        <v>35</v>
      </c>
      <c r="B131" s="44"/>
      <c r="C131" s="48"/>
      <c r="D131" s="48"/>
      <c r="E131" s="47"/>
      <c r="F131" s="48"/>
      <c r="G131" s="48"/>
      <c r="H131" s="47"/>
      <c r="I131" s="51" t="s">
        <v>120</v>
      </c>
      <c r="J131" s="51"/>
      <c r="K131" s="49"/>
    </row>
    <row r="132" spans="1:11" ht="23.25" customHeight="1">
      <c r="A132" s="70"/>
      <c r="B132" s="70"/>
      <c r="C132" s="70"/>
      <c r="D132" s="46"/>
      <c r="E132" s="47"/>
      <c r="F132" s="50"/>
      <c r="G132" s="46"/>
      <c r="H132" s="47"/>
      <c r="I132" s="71"/>
      <c r="J132" s="71"/>
      <c r="K132" s="71"/>
    </row>
    <row r="133" spans="1:11" ht="23.25">
      <c r="C133" s="12"/>
      <c r="D133" s="12"/>
      <c r="E133" s="12"/>
      <c r="F133" s="12"/>
      <c r="G133" s="12"/>
      <c r="H133" s="12"/>
      <c r="I133" s="12"/>
      <c r="J133" s="12"/>
      <c r="K133" s="9"/>
    </row>
    <row r="134" spans="1:11" ht="23.25">
      <c r="C134" s="69">
        <f>C49-C122-C123+C124</f>
        <v>0</v>
      </c>
      <c r="D134" s="69">
        <f t="shared" ref="D134:K134" si="59">D49-D122-D123+D124</f>
        <v>0</v>
      </c>
      <c r="E134" s="69">
        <f t="shared" si="59"/>
        <v>58.867967439755972</v>
      </c>
      <c r="F134" s="69">
        <f t="shared" si="59"/>
        <v>0</v>
      </c>
      <c r="G134" s="69">
        <f t="shared" si="59"/>
        <v>0</v>
      </c>
      <c r="H134" s="69">
        <f t="shared" si="59"/>
        <v>11.218824096028076</v>
      </c>
      <c r="I134" s="69">
        <f t="shared" si="59"/>
        <v>0</v>
      </c>
      <c r="J134" s="69">
        <f t="shared" si="59"/>
        <v>1.9371509552001953E-7</v>
      </c>
      <c r="K134" s="69">
        <f t="shared" si="59"/>
        <v>5.2526421818667615</v>
      </c>
    </row>
    <row r="138" spans="1:11" ht="23.25">
      <c r="C138" s="12"/>
      <c r="D138" s="12"/>
      <c r="E138" s="12"/>
      <c r="F138" s="12"/>
      <c r="G138" s="12"/>
      <c r="H138" s="12"/>
      <c r="I138" s="12"/>
      <c r="J138" s="12"/>
    </row>
    <row r="144" spans="1:11" ht="23.25">
      <c r="C144" s="13"/>
      <c r="D144" s="13"/>
      <c r="E144" s="13"/>
      <c r="F144" s="13"/>
      <c r="G144" s="13"/>
      <c r="H144" s="13"/>
      <c r="I144" s="13"/>
      <c r="J144" s="13"/>
    </row>
  </sheetData>
  <mergeCells count="16">
    <mergeCell ref="I1:K1"/>
    <mergeCell ref="I3:K3"/>
    <mergeCell ref="A4:K4"/>
    <mergeCell ref="J5:K5"/>
    <mergeCell ref="C6:E6"/>
    <mergeCell ref="A132:C132"/>
    <mergeCell ref="I132:K132"/>
    <mergeCell ref="I128:J128"/>
    <mergeCell ref="A126:C127"/>
    <mergeCell ref="I2:K2"/>
    <mergeCell ref="F6:H6"/>
    <mergeCell ref="A9:K9"/>
    <mergeCell ref="A50:K50"/>
    <mergeCell ref="I6:K6"/>
    <mergeCell ref="A6:A7"/>
    <mergeCell ref="B6:B7"/>
  </mergeCells>
  <phoneticPr fontId="2" type="noConversion"/>
  <hyperlinks>
    <hyperlink ref="A33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1" firstPageNumber="2" orientation="landscape" useFirstPageNumber="1" r:id="rId2"/>
  <headerFooter differentFirst="1"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  <rowBreaks count="1" manualBreakCount="1">
    <brk id="4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2025-04-23T07:34:28Z</cp:lastPrinted>
  <dcterms:created xsi:type="dcterms:W3CDTF">2008-02-19T13:14:27Z</dcterms:created>
  <dcterms:modified xsi:type="dcterms:W3CDTF">2025-04-23T07:35:05Z</dcterms:modified>
</cp:coreProperties>
</file>